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8135" windowHeight="72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X6" i="1"/>
  <c r="P6"/>
  <c r="Q6" s="1"/>
  <c r="Y6" s="1"/>
  <c r="X5"/>
  <c r="P5"/>
  <c r="Q5" s="1"/>
  <c r="Y5" s="1"/>
  <c r="X7"/>
  <c r="Q7"/>
  <c r="Y7" s="1"/>
  <c r="P7"/>
  <c r="X8"/>
  <c r="Q8"/>
  <c r="Y8" s="1"/>
  <c r="X9"/>
  <c r="Q9"/>
  <c r="Y9" s="1"/>
  <c r="Z11"/>
  <c r="X11"/>
  <c r="Q11"/>
  <c r="Y11" s="1"/>
  <c r="X10"/>
  <c r="Q10"/>
  <c r="Y10" s="1"/>
  <c r="X12"/>
  <c r="Q12"/>
  <c r="Y12" s="1"/>
  <c r="X13"/>
  <c r="Q13"/>
  <c r="Y13" s="1"/>
  <c r="X15"/>
  <c r="P15"/>
  <c r="Q15" s="1"/>
  <c r="Y15" s="1"/>
  <c r="X16"/>
  <c r="Q16"/>
  <c r="Y16" s="1"/>
  <c r="P16"/>
  <c r="X18"/>
  <c r="Q18"/>
  <c r="Y18" s="1"/>
  <c r="X21"/>
  <c r="P21"/>
  <c r="Q21" s="1"/>
  <c r="Y21" s="1"/>
  <c r="X17"/>
  <c r="Q17"/>
  <c r="Y17" s="1"/>
  <c r="O17"/>
  <c r="X19"/>
  <c r="Q19"/>
  <c r="Y19" s="1"/>
  <c r="P19"/>
  <c r="O19"/>
  <c r="X20"/>
  <c r="P20"/>
  <c r="Q20" s="1"/>
  <c r="Y20" s="1"/>
  <c r="Z12" l="1"/>
  <c r="X14"/>
  <c r="Q14"/>
  <c r="Y14" l="1"/>
  <c r="X22" l="1"/>
  <c r="Q22"/>
  <c r="Y22" l="1"/>
  <c r="X23" l="1"/>
  <c r="Q23"/>
  <c r="Y23" l="1"/>
  <c r="Q24" l="1"/>
  <c r="X24"/>
  <c r="Y24" l="1"/>
  <c r="X26" l="1"/>
  <c r="Q26"/>
  <c r="X25"/>
  <c r="Q25"/>
  <c r="Y25" l="1"/>
  <c r="Y26"/>
  <c r="X27"/>
  <c r="Q27"/>
  <c r="X28"/>
  <c r="Q28"/>
  <c r="Y28" l="1"/>
  <c r="Y27"/>
  <c r="X29"/>
  <c r="Q29"/>
  <c r="Y29" l="1"/>
  <c r="X30" l="1"/>
  <c r="Q30"/>
  <c r="Y30" l="1"/>
  <c r="Z30" s="1"/>
  <c r="X31"/>
  <c r="Q31"/>
  <c r="Y31" l="1"/>
  <c r="X33" l="1"/>
  <c r="Q33"/>
  <c r="X32"/>
  <c r="Q32"/>
  <c r="Y32" l="1"/>
  <c r="Y33"/>
  <c r="X34"/>
  <c r="Q34"/>
  <c r="Y34" l="1"/>
  <c r="S35" l="1"/>
  <c r="X35" s="1"/>
  <c r="Q35"/>
  <c r="Y35" l="1"/>
  <c r="S40"/>
  <c r="X40" s="1"/>
  <c r="Q40"/>
  <c r="S39"/>
  <c r="X39" s="1"/>
  <c r="Q39"/>
  <c r="X36"/>
  <c r="Q36"/>
  <c r="X37"/>
  <c r="Q37"/>
  <c r="Y36" l="1"/>
  <c r="Y40"/>
  <c r="Y39"/>
  <c r="Y37"/>
  <c r="X38"/>
  <c r="Q38"/>
  <c r="Y38" l="1"/>
</calcChain>
</file>

<file path=xl/sharedStrings.xml><?xml version="1.0" encoding="utf-8"?>
<sst xmlns="http://schemas.openxmlformats.org/spreadsheetml/2006/main" count="442" uniqueCount="352">
  <si>
    <t>Name</t>
    <phoneticPr fontId="1" type="noConversion"/>
  </si>
  <si>
    <t>eBay_ID</t>
    <phoneticPr fontId="1" type="noConversion"/>
  </si>
  <si>
    <t>Item</t>
    <phoneticPr fontId="1" type="noConversion"/>
  </si>
  <si>
    <t>qty</t>
    <phoneticPr fontId="1" type="noConversion"/>
  </si>
  <si>
    <t>Price</t>
    <phoneticPr fontId="1" type="noConversion"/>
  </si>
  <si>
    <t>Email</t>
    <phoneticPr fontId="1" type="noConversion"/>
  </si>
  <si>
    <t xml:space="preserve"> </t>
    <phoneticPr fontId="1" type="noConversion"/>
  </si>
  <si>
    <t>FV</t>
    <phoneticPr fontId="1" type="noConversion"/>
  </si>
  <si>
    <t>PP</t>
    <phoneticPr fontId="1" type="noConversion"/>
  </si>
  <si>
    <t>Cost</t>
    <phoneticPr fontId="1" type="noConversion"/>
  </si>
  <si>
    <t>VATc</t>
    <phoneticPr fontId="1" type="noConversion"/>
  </si>
  <si>
    <t>Net</t>
    <phoneticPr fontId="1" type="noConversion"/>
  </si>
  <si>
    <t>Sum</t>
    <phoneticPr fontId="1" type="noConversion"/>
  </si>
  <si>
    <t>Tcost</t>
    <phoneticPr fontId="1" type="noConversion"/>
  </si>
  <si>
    <t>Kit</t>
    <phoneticPr fontId="1" type="noConversion"/>
  </si>
  <si>
    <t>Curtain</t>
    <phoneticPr fontId="1" type="noConversion"/>
  </si>
  <si>
    <t>Weight</t>
    <phoneticPr fontId="1" type="noConversion"/>
  </si>
  <si>
    <t>VATIn</t>
    <phoneticPr fontId="1" type="noConversion"/>
  </si>
  <si>
    <t>Dis/P</t>
    <phoneticPr fontId="1" type="noConversion"/>
  </si>
  <si>
    <t>Pl Valve</t>
    <phoneticPr fontId="1" type="noConversion"/>
  </si>
  <si>
    <t>Plano</t>
    <phoneticPr fontId="1" type="noConversion"/>
  </si>
  <si>
    <t>Other</t>
    <phoneticPr fontId="1" type="noConversion"/>
  </si>
  <si>
    <t>AE email</t>
    <phoneticPr fontId="1" type="noConversion"/>
  </si>
  <si>
    <t>AE Paid</t>
    <phoneticPr fontId="1" type="noConversion"/>
  </si>
  <si>
    <t>Prom</t>
    <phoneticPr fontId="1" type="noConversion"/>
  </si>
  <si>
    <t>AEON Master</t>
    <phoneticPr fontId="1" type="noConversion"/>
  </si>
  <si>
    <t>100 pc charging Port USB</t>
    <phoneticPr fontId="1" type="noConversion"/>
  </si>
  <si>
    <t>pc_tuner_inc</t>
  </si>
  <si>
    <t>SENG @ XTREME PC</t>
  </si>
  <si>
    <t>ducelog3@gmail.com</t>
  </si>
  <si>
    <t>+1 559-325-4448</t>
  </si>
  <si>
    <t>CA</t>
    <phoneticPr fontId="1" type="noConversion"/>
  </si>
  <si>
    <t>SH</t>
    <phoneticPr fontId="1" type="noConversion"/>
  </si>
  <si>
    <t>santos cruz</t>
  </si>
  <si>
    <t>enano1101</t>
  </si>
  <si>
    <t>AE</t>
    <phoneticPr fontId="1" type="noConversion"/>
  </si>
  <si>
    <t>santos19_valdez64_@hotmail.com</t>
  </si>
  <si>
    <t>+1 408-217-4554</t>
  </si>
  <si>
    <t>CA</t>
    <phoneticPr fontId="1" type="noConversion"/>
  </si>
  <si>
    <t>8007655138547940</t>
    <phoneticPr fontId="1" type="noConversion"/>
  </si>
  <si>
    <t>8007555455357949</t>
    <phoneticPr fontId="1" type="noConversion"/>
  </si>
  <si>
    <t xml:space="preserve">8007670804177949 </t>
    <phoneticPr fontId="1" type="noConversion"/>
  </si>
  <si>
    <t>Juan Manuel Adamez Rosario (LP-50-01790)</t>
  </si>
  <si>
    <t>juanadamez</t>
  </si>
  <si>
    <t>carlos.adamez@gmail.com</t>
  </si>
  <si>
    <t>+1 856-974-1940</t>
  </si>
  <si>
    <t>FL</t>
    <phoneticPr fontId="1" type="noConversion"/>
  </si>
  <si>
    <t>Email</t>
    <phoneticPr fontId="1" type="noConversion"/>
  </si>
  <si>
    <t>100 pc Tires Studs + Sleeve</t>
    <phoneticPr fontId="1" type="noConversion"/>
  </si>
  <si>
    <t>LO601747572CN</t>
  </si>
  <si>
    <t>Alexander Sverstad</t>
  </si>
  <si>
    <t>svers-2015</t>
  </si>
  <si>
    <t>alexsvers@gmail.com</t>
  </si>
  <si>
    <t>+47 994 61 682</t>
  </si>
  <si>
    <t>Norway</t>
    <phoneticPr fontId="1" type="noConversion"/>
  </si>
  <si>
    <t>8007575104357940</t>
    <phoneticPr fontId="1" type="noConversion"/>
  </si>
  <si>
    <t>LN837415351CN</t>
  </si>
  <si>
    <t>il_ex@outlook.com</t>
  </si>
  <si>
    <t>+1 450-881-2858</t>
  </si>
  <si>
    <t>Canada</t>
    <phoneticPr fontId="1" type="noConversion"/>
  </si>
  <si>
    <t xml:space="preserve">LO563114626CN </t>
  </si>
  <si>
    <t>8007035379977940</t>
    <phoneticPr fontId="1" type="noConversion"/>
  </si>
  <si>
    <t>Alexandre Gamelin</t>
  </si>
  <si>
    <t>gamelalexa</t>
  </si>
  <si>
    <t>LN837422176CN</t>
  </si>
  <si>
    <t>Kjell Kolbu</t>
  </si>
  <si>
    <t>kj-kolb@online.no</t>
  </si>
  <si>
    <t>+47 909 56 673</t>
  </si>
  <si>
    <t>8007783134617940</t>
    <phoneticPr fontId="1" type="noConversion"/>
  </si>
  <si>
    <t>Finland</t>
    <phoneticPr fontId="1" type="noConversion"/>
  </si>
  <si>
    <t>Marko Kaariainen</t>
  </si>
  <si>
    <t>marko.kaariainen@gmail.com</t>
  </si>
  <si>
    <t>+358 40 6329997</t>
  </si>
  <si>
    <t xml:space="preserve">RB883782619SG </t>
  </si>
  <si>
    <t>8008128319387940</t>
    <phoneticPr fontId="1" type="noConversion"/>
  </si>
  <si>
    <t>Prime</t>
    <phoneticPr fontId="1" type="noConversion"/>
  </si>
  <si>
    <t>20models 100pcs - Blue</t>
    <phoneticPr fontId="1" type="noConversion"/>
  </si>
  <si>
    <t>Efrain Guerrero</t>
  </si>
  <si>
    <t>guaymas83@gmail.com</t>
  </si>
  <si>
    <t>+1 602-459-1372</t>
  </si>
  <si>
    <t>AZ</t>
    <phoneticPr fontId="1" type="noConversion"/>
  </si>
  <si>
    <t xml:space="preserve"> </t>
    <phoneticPr fontId="1" type="noConversion"/>
  </si>
  <si>
    <t>8008141949467940</t>
    <phoneticPr fontId="1" type="noConversion"/>
  </si>
  <si>
    <t>Kyösti Karila</t>
  </si>
  <si>
    <t>Magic Wands - Lucius</t>
    <phoneticPr fontId="1" type="noConversion"/>
  </si>
  <si>
    <t>kyosti.karila@gmail.com</t>
  </si>
  <si>
    <t>+358 50 5061007</t>
  </si>
  <si>
    <t>Finland</t>
    <phoneticPr fontId="1" type="noConversion"/>
  </si>
  <si>
    <t>8008251351407949</t>
    <phoneticPr fontId="1" type="noConversion"/>
  </si>
  <si>
    <t>2019-12-16</t>
    <phoneticPr fontId="1" type="noConversion"/>
  </si>
  <si>
    <t>2019-12-21</t>
    <phoneticPr fontId="1" type="noConversion"/>
  </si>
  <si>
    <t>LO656530310CN</t>
  </si>
  <si>
    <t>US</t>
    <phoneticPr fontId="1" type="noConversion"/>
  </si>
  <si>
    <t>2019-12-23</t>
    <phoneticPr fontId="1" type="noConversion"/>
  </si>
  <si>
    <t>2019-12-26</t>
    <phoneticPr fontId="1" type="noConversion"/>
  </si>
  <si>
    <t>Magic Wands - Hermione</t>
    <phoneticPr fontId="1" type="noConversion"/>
  </si>
  <si>
    <t>Toni Jantunen</t>
  </si>
  <si>
    <t>toni.jantunen@gmail.com</t>
  </si>
  <si>
    <t>+358 40 5715921</t>
  </si>
  <si>
    <t>8008460298567949</t>
    <phoneticPr fontId="1" type="noConversion"/>
  </si>
  <si>
    <t>2019-12-28</t>
    <phoneticPr fontId="1" type="noConversion"/>
  </si>
  <si>
    <t>LO625463717CN</t>
  </si>
  <si>
    <t>2019-12-24</t>
    <phoneticPr fontId="1" type="noConversion"/>
  </si>
  <si>
    <t>2019-12-19</t>
    <phoneticPr fontId="1" type="noConversion"/>
  </si>
  <si>
    <t>AE</t>
    <phoneticPr fontId="1" type="noConversion"/>
  </si>
  <si>
    <t>LN837536607CN</t>
  </si>
  <si>
    <t>JOHN KAGELIDIS</t>
  </si>
  <si>
    <t>22:20</t>
    <phoneticPr fontId="1" type="noConversion"/>
  </si>
  <si>
    <t>johnkag77@yahoo.gr</t>
  </si>
  <si>
    <t>+30 2331-070899</t>
  </si>
  <si>
    <t>Greece</t>
    <phoneticPr fontId="1" type="noConversion"/>
  </si>
  <si>
    <t xml:space="preserve">8008649079807949 </t>
    <phoneticPr fontId="1" type="noConversion"/>
  </si>
  <si>
    <t>LN445973594CN</t>
  </si>
  <si>
    <t>2020-1-3</t>
    <phoneticPr fontId="1" type="noConversion"/>
  </si>
  <si>
    <t>2020-1-7</t>
    <phoneticPr fontId="1" type="noConversion"/>
  </si>
  <si>
    <t>Olga Zarafti</t>
  </si>
  <si>
    <t>michaelk628@gmail.com</t>
  </si>
  <si>
    <t>30+ 33118642</t>
  </si>
  <si>
    <t>Greece</t>
    <phoneticPr fontId="1" type="noConversion"/>
  </si>
  <si>
    <t>Prime</t>
    <phoneticPr fontId="1" type="noConversion"/>
  </si>
  <si>
    <t>8009218380837940</t>
    <phoneticPr fontId="1" type="noConversion"/>
  </si>
  <si>
    <t>8009467012217949</t>
    <phoneticPr fontId="1" type="noConversion"/>
  </si>
  <si>
    <t>dkouremetis@gmail.com</t>
  </si>
  <si>
    <t>+30 694-810-5550</t>
  </si>
  <si>
    <t>Greece</t>
    <phoneticPr fontId="1" type="noConversion"/>
  </si>
  <si>
    <t>KOUREMETIS DIMOSTHENIS</t>
  </si>
  <si>
    <t>Jaime Huertas</t>
  </si>
  <si>
    <t>jahuertas</t>
  </si>
  <si>
    <t>jahuertas2000@yahoo.com</t>
  </si>
  <si>
    <t>+1 908-531-2952</t>
  </si>
  <si>
    <t>8009497493537949</t>
    <phoneticPr fontId="1" type="noConversion"/>
  </si>
  <si>
    <t>makekake -- Add chg</t>
    <phoneticPr fontId="1" type="noConversion"/>
  </si>
  <si>
    <t>8009637578367949</t>
    <phoneticPr fontId="1" type="noConversion"/>
  </si>
  <si>
    <t>Prime</t>
    <phoneticPr fontId="1" type="noConversion"/>
  </si>
  <si>
    <t>keelburton@gmail.com</t>
  </si>
  <si>
    <t>+1 876-319-7317</t>
  </si>
  <si>
    <t>Keil Burton</t>
  </si>
  <si>
    <t>Mojca Kusnjerek</t>
  </si>
  <si>
    <t>8009549060497949</t>
    <phoneticPr fontId="1" type="noConversion"/>
  </si>
  <si>
    <t>Prime</t>
    <phoneticPr fontId="1" type="noConversion"/>
  </si>
  <si>
    <t>mojca.kusnjerek@gmail.com</t>
  </si>
  <si>
    <t>+386 41-000-000</t>
  </si>
  <si>
    <t>Slovenia</t>
  </si>
  <si>
    <t xml:space="preserve"> </t>
    <phoneticPr fontId="1" type="noConversion"/>
  </si>
  <si>
    <t>2020-1-16</t>
    <phoneticPr fontId="1" type="noConversion"/>
  </si>
  <si>
    <t>SP103371670FI</t>
  </si>
  <si>
    <t>echoes414@yahoo.com</t>
  </si>
  <si>
    <t>+1 832-784-4691</t>
  </si>
  <si>
    <t>GC</t>
    <phoneticPr fontId="1" type="noConversion"/>
  </si>
  <si>
    <t>113-5958358-4302666</t>
    <phoneticPr fontId="1" type="noConversion"/>
  </si>
  <si>
    <t>kjell6376 --- del</t>
    <phoneticPr fontId="1" type="noConversion"/>
  </si>
  <si>
    <t>Video Cam Ball Head</t>
    <phoneticPr fontId="1" type="noConversion"/>
  </si>
  <si>
    <t>2020-2-07</t>
    <phoneticPr fontId="1" type="noConversion"/>
  </si>
  <si>
    <t>2020-2-12</t>
    <phoneticPr fontId="1" type="noConversion"/>
  </si>
  <si>
    <t>kystkaril0  --- chg</t>
    <phoneticPr fontId="1" type="noConversion"/>
  </si>
  <si>
    <t>Dell Sasser</t>
  </si>
  <si>
    <t>US</t>
    <phoneticPr fontId="1" type="noConversion"/>
  </si>
  <si>
    <t>2020-2-19</t>
    <phoneticPr fontId="1" type="noConversion"/>
  </si>
  <si>
    <t>2020-2-11</t>
    <phoneticPr fontId="1" type="noConversion"/>
  </si>
  <si>
    <t>25 Models 50pcs - Blue</t>
    <phoneticPr fontId="1" type="noConversion"/>
  </si>
  <si>
    <t>2020-2-25</t>
    <phoneticPr fontId="1" type="noConversion"/>
  </si>
  <si>
    <t>efrain8383 --- chg</t>
    <phoneticPr fontId="1" type="noConversion"/>
  </si>
  <si>
    <t>Magic Wand - Elder</t>
    <phoneticPr fontId="1" type="noConversion"/>
  </si>
  <si>
    <t>ayron rodriguez</t>
  </si>
  <si>
    <t>ronrod1981@gmail.com</t>
  </si>
  <si>
    <t>+1 239-265-3073</t>
  </si>
  <si>
    <t>US</t>
    <phoneticPr fontId="1" type="noConversion"/>
  </si>
  <si>
    <t>8009549060497949</t>
    <phoneticPr fontId="1" type="noConversion"/>
  </si>
  <si>
    <t>2020-3-7</t>
    <phoneticPr fontId="1" type="noConversion"/>
  </si>
  <si>
    <t>tonjantune0 -- chg</t>
    <phoneticPr fontId="1" type="noConversion"/>
  </si>
  <si>
    <t>ronrod81 --- chg</t>
    <phoneticPr fontId="1" type="noConversion"/>
  </si>
  <si>
    <t>Miguel Montano</t>
  </si>
  <si>
    <t>migmon-4166</t>
  </si>
  <si>
    <t>miguelmontano2011@hotmail.com</t>
  </si>
  <si>
    <t>+1 213-509-8460</t>
  </si>
  <si>
    <t>Andre Ringger</t>
  </si>
  <si>
    <t>8011296599947949</t>
    <phoneticPr fontId="1" type="noConversion"/>
  </si>
  <si>
    <t>2020-3-19</t>
    <phoneticPr fontId="1" type="noConversion"/>
  </si>
  <si>
    <t>Switzerland</t>
  </si>
  <si>
    <t>andre.ringger@gmail.com</t>
  </si>
  <si>
    <t>+41 79-775-36-92</t>
  </si>
  <si>
    <t>Ismaila niang</t>
  </si>
  <si>
    <t>kolitenguela</t>
  </si>
  <si>
    <t>ismaelniang@gmail.com</t>
  </si>
  <si>
    <t>+1 704-299-1088</t>
  </si>
  <si>
    <t>Julie Hunt</t>
  </si>
  <si>
    <t>juleshunt76</t>
  </si>
  <si>
    <t>janne076@gmail.com</t>
  </si>
  <si>
    <t>+1 678-594-7221</t>
  </si>
  <si>
    <t>AE</t>
    <phoneticPr fontId="1" type="noConversion"/>
  </si>
  <si>
    <t>sputnik110_0 - chg</t>
    <phoneticPr fontId="1" type="noConversion"/>
  </si>
  <si>
    <t>handiman_tractor - chg</t>
    <phoneticPr fontId="1" type="noConversion"/>
  </si>
  <si>
    <t>Sh Co</t>
    <phoneticPr fontId="1" type="noConversion"/>
  </si>
  <si>
    <t>Tracking</t>
    <phoneticPr fontId="1" type="noConversion"/>
  </si>
  <si>
    <t>johnkagelidis   --- Chg</t>
    <phoneticPr fontId="1" type="noConversion"/>
  </si>
  <si>
    <t>oniel duran</t>
  </si>
  <si>
    <t>dominican_2492</t>
  </si>
  <si>
    <t>oniel_duran92@hotmail.com</t>
  </si>
  <si>
    <t>+1 646-644-9389</t>
  </si>
  <si>
    <r>
      <t xml:space="preserve">kebur-9832 ---- </t>
    </r>
    <r>
      <rPr>
        <sz val="10"/>
        <color rgb="FFC00000"/>
        <rFont val="Arial Unicode MS"/>
        <family val="2"/>
        <charset val="136"/>
      </rPr>
      <t>Can</t>
    </r>
    <r>
      <rPr>
        <sz val="10"/>
        <color theme="1"/>
        <rFont val="Arial Unicode MS"/>
        <family val="2"/>
        <charset val="136"/>
      </rPr>
      <t xml:space="preserve"> Chg</t>
    </r>
    <phoneticPr fontId="1" type="noConversion"/>
  </si>
  <si>
    <t>AE</t>
    <phoneticPr fontId="1" type="noConversion"/>
  </si>
  <si>
    <t>Brian Scully</t>
  </si>
  <si>
    <t>hotcop927</t>
  </si>
  <si>
    <t>skullbri211@gmail.com</t>
  </si>
  <si>
    <t>+1 919-770-8881</t>
  </si>
  <si>
    <t>Leonidas Aslanidis</t>
  </si>
  <si>
    <t>leoaslanidis@gmail.com</t>
  </si>
  <si>
    <t>+30 697 409 8041</t>
  </si>
  <si>
    <t>dk8646322  - chg</t>
    <phoneticPr fontId="1" type="noConversion"/>
  </si>
  <si>
    <t>mojcak --- Refunded chg</t>
    <phoneticPr fontId="1" type="noConversion"/>
  </si>
  <si>
    <t>8013669702807949</t>
    <phoneticPr fontId="1" type="noConversion"/>
  </si>
  <si>
    <r>
      <t> </t>
    </r>
    <r>
      <rPr>
        <sz val="9"/>
        <color rgb="FF333333"/>
        <rFont val="Arial"/>
        <family val="2"/>
      </rPr>
      <t>leeduoduo connector Store</t>
    </r>
  </si>
  <si>
    <t>Jun08</t>
    <phoneticPr fontId="1" type="noConversion"/>
  </si>
  <si>
    <t>May06 Ord</t>
    <phoneticPr fontId="1" type="noConversion"/>
  </si>
  <si>
    <t>LT040864398NL</t>
  </si>
  <si>
    <t>ASSh</t>
    <phoneticPr fontId="1" type="noConversion"/>
  </si>
  <si>
    <t>LY233349426CN</t>
  </si>
  <si>
    <t>Phone no.</t>
    <phoneticPr fontId="1" type="noConversion"/>
  </si>
  <si>
    <t>OS</t>
    <phoneticPr fontId="1" type="noConversion"/>
  </si>
  <si>
    <t>enmanue-0</t>
  </si>
  <si>
    <t>enmanuel acevedo</t>
  </si>
  <si>
    <t>en.re10s@gmail.com</t>
  </si>
  <si>
    <t>+1 646-387-5959</t>
  </si>
  <si>
    <t xml:space="preserve"> </t>
    <phoneticPr fontId="1" type="noConversion"/>
  </si>
  <si>
    <t xml:space="preserve">  </t>
    <phoneticPr fontId="1" type="noConversion"/>
  </si>
  <si>
    <t>AE</t>
    <phoneticPr fontId="1" type="noConversion"/>
  </si>
  <si>
    <r>
      <t xml:space="preserve">michaekonto-0 -- </t>
    </r>
    <r>
      <rPr>
        <sz val="10"/>
        <color rgb="FFFF0000"/>
        <rFont val="Arial Unicode MS"/>
        <family val="2"/>
        <charset val="136"/>
      </rPr>
      <t>Cancel</t>
    </r>
    <phoneticPr fontId="1" type="noConversion"/>
  </si>
  <si>
    <t>Cancelled</t>
    <phoneticPr fontId="1" type="noConversion"/>
  </si>
  <si>
    <t>AE</t>
    <phoneticPr fontId="1" type="noConversion"/>
  </si>
  <si>
    <t>25 Models 75 pcs 5 7 Pin</t>
    <phoneticPr fontId="1" type="noConversion"/>
  </si>
  <si>
    <t>8012075982827949</t>
    <phoneticPr fontId="1" type="noConversion"/>
  </si>
  <si>
    <t>May15</t>
    <phoneticPr fontId="1" type="noConversion"/>
  </si>
  <si>
    <t>47 days</t>
    <phoneticPr fontId="1" type="noConversion"/>
  </si>
  <si>
    <t>LN844845189CN</t>
  </si>
  <si>
    <t>Magic Wands - Lucius</t>
    <phoneticPr fontId="1" type="noConversion"/>
  </si>
  <si>
    <t>8013116587487949</t>
    <phoneticPr fontId="1" type="noConversion"/>
  </si>
  <si>
    <t>Ali</t>
    <phoneticPr fontId="1" type="noConversion"/>
  </si>
  <si>
    <t>May26</t>
    <phoneticPr fontId="1" type="noConversion"/>
  </si>
  <si>
    <t>35 days US</t>
    <phoneticPr fontId="1" type="noConversion"/>
  </si>
  <si>
    <t>Margaret Samuels</t>
  </si>
  <si>
    <t>+1 941-773-1508</t>
  </si>
  <si>
    <t>dolphinpsych@yahoo.com</t>
  </si>
  <si>
    <t>AlSTD</t>
    <phoneticPr fontId="1" type="noConversion"/>
  </si>
  <si>
    <t>LY222240153CN</t>
  </si>
  <si>
    <t>8013459405467949</t>
    <phoneticPr fontId="1" type="noConversion"/>
  </si>
  <si>
    <t>David Magical Store</t>
  </si>
  <si>
    <t>margsam_99 not received</t>
    <phoneticPr fontId="1" type="noConversion"/>
  </si>
  <si>
    <t>LN857534698CN</t>
  </si>
  <si>
    <t>AE</t>
    <phoneticPr fontId="1" type="noConversion"/>
  </si>
  <si>
    <t>25 Models 75pcs - Blue</t>
    <phoneticPr fontId="1" type="noConversion"/>
  </si>
  <si>
    <t>AS</t>
    <phoneticPr fontId="1" type="noConversion"/>
  </si>
  <si>
    <t>8012040053247949</t>
    <phoneticPr fontId="1" type="noConversion"/>
  </si>
  <si>
    <t>72 days</t>
    <phoneticPr fontId="1" type="noConversion"/>
  </si>
  <si>
    <t>Cancel</t>
    <phoneticPr fontId="1" type="noConversion"/>
  </si>
  <si>
    <t>2020-7-9</t>
    <phoneticPr fontId="1" type="noConversion"/>
  </si>
  <si>
    <t xml:space="preserve"> </t>
    <phoneticPr fontId="1" type="noConversion"/>
  </si>
  <si>
    <t>2020-6-19</t>
    <phoneticPr fontId="1" type="noConversion"/>
  </si>
  <si>
    <t>51 days</t>
    <phoneticPr fontId="1" type="noConversion"/>
  </si>
  <si>
    <t>100 pc charging Port USB</t>
    <phoneticPr fontId="1" type="noConversion"/>
  </si>
  <si>
    <t>ASSh</t>
    <phoneticPr fontId="1" type="noConversion"/>
  </si>
  <si>
    <t>8013248226707940</t>
    <phoneticPr fontId="1" type="noConversion"/>
  </si>
  <si>
    <t>Ord Apr24</t>
    <phoneticPr fontId="1" type="noConversion"/>
  </si>
  <si>
    <t>2020-7-13</t>
    <phoneticPr fontId="1" type="noConversion"/>
  </si>
  <si>
    <t>79 days</t>
    <phoneticPr fontId="1" type="noConversion"/>
  </si>
  <si>
    <t>17 days</t>
    <phoneticPr fontId="1" type="noConversion"/>
  </si>
  <si>
    <t>16 days</t>
    <phoneticPr fontId="1" type="noConversion"/>
  </si>
  <si>
    <t>15 days</t>
    <phoneticPr fontId="1" type="noConversion"/>
  </si>
  <si>
    <t>ASShip</t>
    <phoneticPr fontId="1" type="noConversion"/>
  </si>
  <si>
    <t>LT040864398NL</t>
    <phoneticPr fontId="1" type="noConversion"/>
  </si>
  <si>
    <t>8013670638107949</t>
    <phoneticPr fontId="1" type="noConversion"/>
  </si>
  <si>
    <t>2020-6-27</t>
    <phoneticPr fontId="1" type="noConversion"/>
  </si>
  <si>
    <t>58 days</t>
    <phoneticPr fontId="1" type="noConversion"/>
  </si>
  <si>
    <t>Magic Wands - Lucius</t>
    <phoneticPr fontId="1" type="noConversion"/>
  </si>
  <si>
    <t>8013647681077949</t>
    <phoneticPr fontId="1" type="noConversion"/>
  </si>
  <si>
    <t>David Magical Store</t>
    <phoneticPr fontId="1" type="noConversion"/>
  </si>
  <si>
    <t>2020-6-17</t>
    <phoneticPr fontId="1" type="noConversion"/>
  </si>
  <si>
    <t>41 days</t>
    <phoneticPr fontId="1" type="noConversion"/>
  </si>
  <si>
    <t>Est Jun08</t>
    <phoneticPr fontId="1" type="noConversion"/>
  </si>
  <si>
    <t>100 PC charging Port USB</t>
    <phoneticPr fontId="1" type="noConversion"/>
  </si>
  <si>
    <t>USPS</t>
    <phoneticPr fontId="1" type="noConversion"/>
  </si>
  <si>
    <t>4201123692748927005455000000225800</t>
    <phoneticPr fontId="1" type="noConversion"/>
  </si>
  <si>
    <t>8013959884447949</t>
    <phoneticPr fontId="1" type="noConversion"/>
  </si>
  <si>
    <t>leeduoduo</t>
  </si>
  <si>
    <t>Jun12</t>
    <phoneticPr fontId="1" type="noConversion"/>
  </si>
  <si>
    <t>Del Jun12</t>
    <phoneticPr fontId="1" type="noConversion"/>
  </si>
  <si>
    <t>32 days</t>
    <phoneticPr fontId="1" type="noConversion"/>
  </si>
  <si>
    <t>Kevin Degusto</t>
  </si>
  <si>
    <t>kevidegust0</t>
  </si>
  <si>
    <t>+1 615-290-2049</t>
  </si>
  <si>
    <t>sgotty714d@yahoo.com</t>
  </si>
  <si>
    <t>4203708692748927005455000001159142</t>
    <phoneticPr fontId="1" type="noConversion"/>
  </si>
  <si>
    <t>8014052069797564</t>
    <phoneticPr fontId="1" type="noConversion"/>
  </si>
  <si>
    <t>Jun15</t>
    <phoneticPr fontId="1" type="noConversion"/>
  </si>
  <si>
    <t>Jul02 Arrived</t>
    <phoneticPr fontId="1" type="noConversion"/>
  </si>
  <si>
    <t>Andreas Filippakhs</t>
  </si>
  <si>
    <t>reboot_sales</t>
    <phoneticPr fontId="1" type="noConversion"/>
  </si>
  <si>
    <t>+30 698-390-9224</t>
  </si>
  <si>
    <t>afilippakhs@gmail.com</t>
  </si>
  <si>
    <t xml:space="preserve">Cancelled </t>
    <phoneticPr fontId="1" type="noConversion"/>
  </si>
  <si>
    <t>KEVIN DAMRONG</t>
  </si>
  <si>
    <t>25 Models 75 pcs 5 7 Pin</t>
    <phoneticPr fontId="1" type="noConversion"/>
  </si>
  <si>
    <t>LT045851881NL</t>
    <phoneticPr fontId="1" type="noConversion"/>
  </si>
  <si>
    <t>8014102216027564 HK</t>
    <phoneticPr fontId="1" type="noConversion"/>
  </si>
  <si>
    <t>Since 2010</t>
  </si>
  <si>
    <t>In Country</t>
    <phoneticPr fontId="1" type="noConversion"/>
  </si>
  <si>
    <t>Manuel Cuevas</t>
  </si>
  <si>
    <t>cuev-manu</t>
  </si>
  <si>
    <t>+1 973-713-2731</t>
  </si>
  <si>
    <t>asa743@hotmail.com</t>
  </si>
  <si>
    <t>4200784992748927005455000001159005</t>
    <phoneticPr fontId="1" type="noConversion"/>
  </si>
  <si>
    <t xml:space="preserve">8014151403397564 </t>
    <phoneticPr fontId="1" type="noConversion"/>
  </si>
  <si>
    <t>Jun16</t>
    <phoneticPr fontId="1" type="noConversion"/>
  </si>
  <si>
    <t>AE2</t>
    <phoneticPr fontId="1" type="noConversion"/>
  </si>
  <si>
    <t>Arrived Jun13</t>
    <phoneticPr fontId="1" type="noConversion"/>
  </si>
  <si>
    <t>26days</t>
    <phoneticPr fontId="1" type="noConversion"/>
  </si>
  <si>
    <t>Aaron Rodriguez</t>
  </si>
  <si>
    <t>biejooon777</t>
  </si>
  <si>
    <t>+1 6531100042</t>
    <phoneticPr fontId="1" type="noConversion"/>
  </si>
  <si>
    <t>aaronvr7@hotmail.com</t>
  </si>
  <si>
    <t>4208501592748927005455000001159883</t>
    <phoneticPr fontId="1" type="noConversion"/>
  </si>
  <si>
    <t>8014097682587564</t>
    <phoneticPr fontId="1" type="noConversion"/>
  </si>
  <si>
    <t>25 Model 50 pcs</t>
    <phoneticPr fontId="1" type="noConversion"/>
  </si>
  <si>
    <t>howard yim</t>
  </si>
  <si>
    <t>howaryi_0</t>
  </si>
  <si>
    <t>+1 318-518-5310</t>
  </si>
  <si>
    <t>whtbffl1@aol.com</t>
  </si>
  <si>
    <t>ASSh</t>
    <phoneticPr fontId="1" type="noConversion"/>
  </si>
  <si>
    <t>4207852092748927005455000023617330</t>
    <phoneticPr fontId="1" type="noConversion"/>
  </si>
  <si>
    <t>8016974506537564</t>
    <phoneticPr fontId="1" type="noConversion"/>
  </si>
  <si>
    <t xml:space="preserve">Since 2010 Store </t>
    <phoneticPr fontId="1" type="noConversion"/>
  </si>
  <si>
    <t>AE</t>
    <phoneticPr fontId="1" type="noConversion"/>
  </si>
  <si>
    <t>ERB MOTORSPORTS</t>
  </si>
  <si>
    <t>erbmotorsports5</t>
  </si>
  <si>
    <t>+1 209-996-7353</t>
  </si>
  <si>
    <t>jon@erbmotorsports.com</t>
  </si>
  <si>
    <t>Since 2010 Store</t>
  </si>
  <si>
    <t>25 Model 75 pcs</t>
    <phoneticPr fontId="1" type="noConversion"/>
  </si>
  <si>
    <t>8018066339717564</t>
    <phoneticPr fontId="1" type="noConversion"/>
  </si>
  <si>
    <t>25 Model 75 pcs</t>
    <phoneticPr fontId="1" type="noConversion"/>
  </si>
  <si>
    <t>Sep08</t>
    <phoneticPr fontId="1" type="noConversion"/>
  </si>
  <si>
    <t>reboot_sales ------ Greece</t>
    <phoneticPr fontId="1" type="noConversion"/>
  </si>
  <si>
    <t>leonasla64 --------- Greece</t>
    <phoneticPr fontId="1" type="noConversion"/>
  </si>
  <si>
    <t>In Custom</t>
    <phoneticPr fontId="1" type="noConversion"/>
  </si>
  <si>
    <t>AE</t>
    <phoneticPr fontId="1" type="noConversion"/>
  </si>
  <si>
    <t>25 Model 50 pcs</t>
    <phoneticPr fontId="1" type="noConversion"/>
  </si>
  <si>
    <t>ASS</t>
    <phoneticPr fontId="1" type="noConversion"/>
  </si>
  <si>
    <t>4209538092748927005455000029716143</t>
    <phoneticPr fontId="1" type="noConversion"/>
  </si>
  <si>
    <t>8017530728007564</t>
    <phoneticPr fontId="1" type="noConversion"/>
  </si>
  <si>
    <t>25 Models 50 pcs</t>
    <phoneticPr fontId="1" type="noConversion"/>
  </si>
  <si>
    <t>Aug28</t>
    <phoneticPr fontId="1" type="noConversion"/>
  </si>
  <si>
    <t>Aug11 Del</t>
    <phoneticPr fontId="1" type="noConversion"/>
  </si>
  <si>
    <t>14 days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</si>
</sst>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dd\-mmm\-yy"/>
    <numFmt numFmtId="177" formatCode="0.00_ "/>
  </numFmts>
  <fonts count="1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name val="Arial"/>
      <family val="2"/>
    </font>
    <font>
      <sz val="10"/>
      <color theme="1"/>
      <name val="Arial Unicode MS"/>
      <family val="2"/>
      <charset val="136"/>
    </font>
    <font>
      <sz val="10"/>
      <color rgb="FFFF0000"/>
      <name val="Arial Unicode MS"/>
      <family val="2"/>
      <charset val="136"/>
    </font>
    <font>
      <sz val="10"/>
      <color rgb="FFC00000"/>
      <name val="Arial Unicode MS"/>
      <family val="2"/>
      <charset val="136"/>
    </font>
    <font>
      <sz val="8"/>
      <color theme="1"/>
      <name val="Arial Unicode MS"/>
      <family val="2"/>
      <charset val="136"/>
    </font>
    <font>
      <sz val="9"/>
      <color rgb="FF333333"/>
      <name val="Arial"/>
      <family val="2"/>
    </font>
    <font>
      <b/>
      <sz val="8"/>
      <color rgb="FF00B0F0"/>
      <name val="Arial Unicode MS"/>
      <family val="2"/>
      <charset val="136"/>
    </font>
    <font>
      <b/>
      <sz val="8"/>
      <color rgb="FF00B050"/>
      <name val="Arial Unicode MS"/>
      <family val="2"/>
      <charset val="136"/>
    </font>
    <font>
      <sz val="9"/>
      <color rgb="FF000000"/>
      <name val="Arial"/>
      <family val="2"/>
    </font>
    <font>
      <sz val="9"/>
      <color theme="1"/>
      <name val="Arial Unicode MS"/>
      <family val="2"/>
      <charset val="136"/>
    </font>
    <font>
      <sz val="8"/>
      <color rgb="FFFF0000"/>
      <name val="Arial Unicode MS"/>
      <family val="2"/>
      <charset val="136"/>
    </font>
    <font>
      <sz val="8"/>
      <color rgb="FF00B0F0"/>
      <name val="Arial Unicode MS"/>
      <family val="2"/>
      <charset val="136"/>
    </font>
    <font>
      <sz val="10"/>
      <color rgb="FF00B0F0"/>
      <name val="Arial Unicode MS"/>
      <family val="2"/>
      <charset val="136"/>
    </font>
    <font>
      <sz val="9"/>
      <color rgb="FF00B0F0"/>
      <name val="Arial Unicode MS"/>
      <family val="2"/>
      <charset val="136"/>
    </font>
    <font>
      <b/>
      <sz val="11"/>
      <color rgb="FF000000"/>
      <name val="Arial"/>
      <family val="2"/>
    </font>
    <font>
      <sz val="9"/>
      <color rgb="FFFF0000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2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3" fillId="0" borderId="0" xfId="0" applyNumberFormat="1" applyFont="1">
      <alignment vertical="center"/>
    </xf>
    <xf numFmtId="0" fontId="6" fillId="0" borderId="0" xfId="0" applyFont="1">
      <alignment vertical="center"/>
    </xf>
    <xf numFmtId="0" fontId="3" fillId="0" borderId="0" xfId="0" quotePrefix="1" applyFont="1">
      <alignment vertical="center"/>
    </xf>
    <xf numFmtId="0" fontId="7" fillId="0" borderId="0" xfId="0" quotePrefix="1" applyFont="1">
      <alignment vertical="center"/>
    </xf>
    <xf numFmtId="16" fontId="3" fillId="0" borderId="0" xfId="0" quotePrefix="1" applyNumberFormat="1" applyFont="1">
      <alignment vertical="center"/>
    </xf>
    <xf numFmtId="0" fontId="8" fillId="0" borderId="0" xfId="0" applyFont="1">
      <alignment vertical="center"/>
    </xf>
    <xf numFmtId="16" fontId="3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quotePrefix="1" applyFont="1">
      <alignment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F49"/>
  <sheetViews>
    <sheetView tabSelected="1" topLeftCell="AL1" workbookViewId="0">
      <pane ySplit="975" activePane="bottomLeft"/>
      <selection activeCell="E2" sqref="E2"/>
      <selection pane="bottomLeft" activeCell="AU6" sqref="AU6"/>
    </sheetView>
  </sheetViews>
  <sheetFormatPr defaultRowHeight="16.5"/>
  <cols>
    <col min="1" max="1" width="1.25" customWidth="1"/>
    <col min="2" max="2" width="2.875" customWidth="1"/>
    <col min="3" max="3" width="8.375" customWidth="1"/>
    <col min="4" max="4" width="1" customWidth="1"/>
    <col min="5" max="5" width="22.125" customWidth="1"/>
    <col min="6" max="6" width="2.875" customWidth="1"/>
    <col min="7" max="7" width="15.375" customWidth="1"/>
    <col min="8" max="8" width="19.625" customWidth="1"/>
    <col min="9" max="9" width="0.625" customWidth="1"/>
    <col min="10" max="10" width="3.625" customWidth="1"/>
    <col min="11" max="11" width="2.625" customWidth="1"/>
    <col min="12" max="12" width="5.75" customWidth="1"/>
    <col min="13" max="13" width="5.5" customWidth="1"/>
    <col min="14" max="14" width="6.125" customWidth="1"/>
    <col min="15" max="15" width="4" customWidth="1"/>
    <col min="16" max="16" width="5.125" customWidth="1"/>
    <col min="17" max="17" width="6.125" customWidth="1"/>
    <col min="18" max="18" width="1.25" customWidth="1"/>
    <col min="19" max="19" width="6.125" customWidth="1"/>
    <col min="20" max="21" width="5.25" customWidth="1"/>
    <col min="22" max="22" width="3" customWidth="1"/>
    <col min="23" max="23" width="5.125" customWidth="1"/>
    <col min="24" max="24" width="5.875" customWidth="1"/>
    <col min="25" max="25" width="6.25" customWidth="1"/>
    <col min="26" max="26" width="7.125" customWidth="1"/>
    <col min="27" max="27" width="1.75" customWidth="1"/>
    <col min="28" max="28" width="1.5" customWidth="1"/>
    <col min="29" max="29" width="1.75" customWidth="1"/>
    <col min="30" max="30" width="1.25" customWidth="1"/>
    <col min="31" max="31" width="2" customWidth="1"/>
    <col min="32" max="32" width="1.75" customWidth="1"/>
    <col min="33" max="33" width="3.375" customWidth="1"/>
    <col min="34" max="34" width="13.75" customWidth="1"/>
    <col min="35" max="35" width="12.5" customWidth="1"/>
    <col min="37" max="37" width="4.625" customWidth="1"/>
    <col min="38" max="38" width="6.5" customWidth="1"/>
    <col min="39" max="39" width="21.25" customWidth="1"/>
    <col min="40" max="40" width="2.75" customWidth="1"/>
    <col min="41" max="41" width="17.5" customWidth="1"/>
    <col min="42" max="42" width="12.25" customWidth="1"/>
    <col min="43" max="43" width="9.125" customWidth="1"/>
    <col min="44" max="44" width="6.75" customWidth="1"/>
    <col min="45" max="45" width="12.25" customWidth="1"/>
    <col min="46" max="46" width="11" customWidth="1"/>
  </cols>
  <sheetData>
    <row r="2" spans="2:58" ht="17.25" customHeight="1">
      <c r="E2" s="2" t="s">
        <v>2</v>
      </c>
      <c r="F2" s="6" t="s">
        <v>218</v>
      </c>
      <c r="G2" s="2" t="s">
        <v>0</v>
      </c>
      <c r="H2" s="2" t="s">
        <v>1</v>
      </c>
      <c r="I2" s="2"/>
      <c r="J2" s="2" t="s">
        <v>3</v>
      </c>
      <c r="K2" s="2"/>
      <c r="L2" s="3" t="s">
        <v>4</v>
      </c>
      <c r="M2" s="3" t="s">
        <v>7</v>
      </c>
      <c r="N2" s="3" t="s">
        <v>8</v>
      </c>
      <c r="O2" s="3"/>
      <c r="P2" s="3" t="s">
        <v>17</v>
      </c>
      <c r="Q2" s="3" t="s">
        <v>12</v>
      </c>
      <c r="R2" s="3"/>
      <c r="S2" s="3" t="s">
        <v>9</v>
      </c>
      <c r="T2" s="3" t="s">
        <v>10</v>
      </c>
      <c r="U2" s="3" t="s">
        <v>32</v>
      </c>
      <c r="V2" s="3" t="s">
        <v>24</v>
      </c>
      <c r="W2" s="3" t="s">
        <v>18</v>
      </c>
      <c r="X2" s="3" t="s">
        <v>13</v>
      </c>
      <c r="Y2" s="3" t="s">
        <v>11</v>
      </c>
      <c r="Z2" s="2" t="s">
        <v>14</v>
      </c>
      <c r="AA2" s="2" t="s">
        <v>15</v>
      </c>
      <c r="AB2" s="2" t="s">
        <v>16</v>
      </c>
      <c r="AC2" s="3" t="s">
        <v>19</v>
      </c>
      <c r="AD2" s="2" t="s">
        <v>20</v>
      </c>
      <c r="AE2" s="2" t="s">
        <v>21</v>
      </c>
      <c r="AF2" s="2"/>
      <c r="AG2" s="2"/>
      <c r="AH2" s="2" t="s">
        <v>217</v>
      </c>
      <c r="AI2" s="2" t="s">
        <v>5</v>
      </c>
      <c r="AJ2" s="2"/>
      <c r="AK2" s="2" t="s">
        <v>23</v>
      </c>
      <c r="AL2" t="s">
        <v>192</v>
      </c>
      <c r="AM2" s="2" t="s">
        <v>193</v>
      </c>
      <c r="AN2" s="2"/>
      <c r="AO2" s="2"/>
      <c r="AP2" s="2"/>
      <c r="AQ2" s="2" t="s">
        <v>22</v>
      </c>
      <c r="AR2" s="2" t="s">
        <v>25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2:58" ht="17.25" customHeight="1">
      <c r="E3" s="2"/>
      <c r="F3" s="6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3"/>
      <c r="AD3" s="2"/>
      <c r="AE3" s="2"/>
      <c r="AF3" s="2"/>
      <c r="AG3" s="2"/>
      <c r="AH3" s="2"/>
      <c r="AI3" s="2"/>
      <c r="AJ3" s="2"/>
      <c r="AK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</row>
    <row r="4" spans="2:58" ht="17.25" customHeight="1">
      <c r="E4" s="2"/>
      <c r="F4" s="6"/>
      <c r="G4" s="2"/>
      <c r="H4" s="2"/>
      <c r="I4" s="2"/>
      <c r="J4" s="2"/>
      <c r="K4" s="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3"/>
      <c r="AD4" s="2"/>
      <c r="AE4" s="2"/>
      <c r="AF4" s="2"/>
      <c r="AG4" s="2"/>
      <c r="AH4" s="2"/>
      <c r="AI4" s="2"/>
      <c r="AJ4" s="2"/>
      <c r="AK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</row>
    <row r="5" spans="2:58" ht="17.25" customHeight="1">
      <c r="B5" s="2" t="s">
        <v>330</v>
      </c>
      <c r="C5" s="1">
        <v>44050</v>
      </c>
      <c r="E5" s="2" t="s">
        <v>336</v>
      </c>
      <c r="F5" s="6"/>
      <c r="G5" s="2" t="s">
        <v>181</v>
      </c>
      <c r="H5" s="2" t="s">
        <v>182</v>
      </c>
      <c r="I5" s="2"/>
      <c r="J5" s="2">
        <v>1</v>
      </c>
      <c r="K5" s="2"/>
      <c r="L5" s="3">
        <v>13.5</v>
      </c>
      <c r="M5" s="3">
        <v>1.35</v>
      </c>
      <c r="N5" s="3">
        <v>0.94</v>
      </c>
      <c r="O5" s="3">
        <v>0.98</v>
      </c>
      <c r="P5" s="3">
        <f>0.98-0.98</f>
        <v>0</v>
      </c>
      <c r="Q5" s="5">
        <f t="shared" ref="Q5:Q6" si="0">+L5-M5-N5+P5</f>
        <v>11.21</v>
      </c>
      <c r="R5" s="3"/>
      <c r="S5" s="3">
        <v>3.14</v>
      </c>
      <c r="T5" s="3">
        <v>0.75</v>
      </c>
      <c r="U5" s="3">
        <v>4.4000000000000004</v>
      </c>
      <c r="V5" s="3"/>
      <c r="W5" s="3"/>
      <c r="X5" s="2">
        <f t="shared" ref="X5:X6" si="1">+S5+T5++U5+V5-W5</f>
        <v>8.2900000000000009</v>
      </c>
      <c r="Y5" s="5">
        <f t="shared" ref="Y5:Y6" si="2">+Q5-X5</f>
        <v>2.92</v>
      </c>
      <c r="Z5" s="2"/>
      <c r="AA5" s="2"/>
      <c r="AB5" s="2"/>
      <c r="AC5" s="3"/>
      <c r="AD5" s="2"/>
      <c r="AE5" s="2"/>
      <c r="AF5" s="2"/>
      <c r="AG5" s="2"/>
      <c r="AH5" s="2" t="s">
        <v>184</v>
      </c>
      <c r="AI5" s="2" t="s">
        <v>183</v>
      </c>
      <c r="AJ5" s="2"/>
      <c r="AK5" s="2"/>
      <c r="AL5" s="2"/>
      <c r="AM5" s="2"/>
      <c r="AN5" s="2"/>
      <c r="AO5" s="7" t="s">
        <v>337</v>
      </c>
      <c r="AP5" s="2" t="s">
        <v>335</v>
      </c>
      <c r="AQ5" s="2" t="s">
        <v>338</v>
      </c>
      <c r="AR5" s="7" t="s">
        <v>339</v>
      </c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7.25" customHeight="1">
      <c r="B6" s="17" t="s">
        <v>343</v>
      </c>
      <c r="C6" s="1">
        <v>44040</v>
      </c>
      <c r="E6" s="2" t="s">
        <v>344</v>
      </c>
      <c r="F6" s="6"/>
      <c r="G6" s="2" t="s">
        <v>331</v>
      </c>
      <c r="H6" s="2" t="s">
        <v>332</v>
      </c>
      <c r="I6" s="2"/>
      <c r="J6" s="2">
        <v>1</v>
      </c>
      <c r="K6" s="2"/>
      <c r="L6" s="3">
        <v>10.8</v>
      </c>
      <c r="M6" s="3">
        <v>1.08</v>
      </c>
      <c r="N6" s="3">
        <v>0.81</v>
      </c>
      <c r="O6" s="3">
        <v>0</v>
      </c>
      <c r="P6" s="3">
        <f>0.91-0.91</f>
        <v>0</v>
      </c>
      <c r="Q6" s="5">
        <f t="shared" si="0"/>
        <v>8.91</v>
      </c>
      <c r="R6" s="3"/>
      <c r="S6" s="3">
        <v>2.19</v>
      </c>
      <c r="T6" s="3">
        <v>0.55000000000000004</v>
      </c>
      <c r="U6" s="3">
        <v>4.42</v>
      </c>
      <c r="V6" s="3"/>
      <c r="W6" s="3"/>
      <c r="X6" s="2">
        <f t="shared" si="1"/>
        <v>7.16</v>
      </c>
      <c r="Y6" s="5">
        <f t="shared" si="2"/>
        <v>1.75</v>
      </c>
      <c r="Z6" s="2"/>
      <c r="AA6" s="2"/>
      <c r="AB6" s="2"/>
      <c r="AC6" s="3"/>
      <c r="AD6" s="2"/>
      <c r="AE6" s="2"/>
      <c r="AF6" s="2"/>
      <c r="AG6" s="2"/>
      <c r="AH6" s="2" t="s">
        <v>333</v>
      </c>
      <c r="AI6" s="2" t="s">
        <v>334</v>
      </c>
      <c r="AJ6" s="2"/>
      <c r="AK6" s="2"/>
      <c r="AL6" s="2" t="s">
        <v>345</v>
      </c>
      <c r="AM6" s="7" t="s">
        <v>346</v>
      </c>
      <c r="AN6" s="2"/>
      <c r="AO6" s="7" t="s">
        <v>347</v>
      </c>
      <c r="AP6" s="2" t="s">
        <v>335</v>
      </c>
      <c r="AQ6" s="2" t="s">
        <v>348</v>
      </c>
      <c r="AR6" s="7" t="s">
        <v>349</v>
      </c>
      <c r="AS6" s="2" t="s">
        <v>350</v>
      </c>
      <c r="AT6" s="2"/>
      <c r="AU6" s="2" t="s">
        <v>351</v>
      </c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7.25" customHeight="1">
      <c r="B7" s="14" t="s">
        <v>248</v>
      </c>
      <c r="C7" s="1">
        <v>44028</v>
      </c>
      <c r="E7" s="2" t="s">
        <v>321</v>
      </c>
      <c r="F7" s="6"/>
      <c r="G7" s="2" t="s">
        <v>322</v>
      </c>
      <c r="H7" s="2" t="s">
        <v>323</v>
      </c>
      <c r="I7" s="2"/>
      <c r="J7" s="2">
        <v>1</v>
      </c>
      <c r="K7" s="2"/>
      <c r="L7" s="3">
        <v>10.8</v>
      </c>
      <c r="M7" s="3">
        <v>1.08</v>
      </c>
      <c r="N7" s="3">
        <v>0.81</v>
      </c>
      <c r="O7" s="3">
        <v>0.89</v>
      </c>
      <c r="P7" s="3">
        <f>0.89-0.89</f>
        <v>0</v>
      </c>
      <c r="Q7" s="5">
        <f t="shared" ref="Q7" si="3">+L7-M7-N7+P7</f>
        <v>8.91</v>
      </c>
      <c r="R7" s="3"/>
      <c r="S7" s="3">
        <v>3.14</v>
      </c>
      <c r="T7" s="3"/>
      <c r="U7" s="3"/>
      <c r="V7" s="3"/>
      <c r="W7" s="3"/>
      <c r="X7" s="2">
        <f t="shared" ref="X7" si="4">+S7+T7++U7+V7-W7</f>
        <v>3.14</v>
      </c>
      <c r="Y7" s="5">
        <f t="shared" ref="Y7" si="5">+Q7-X7</f>
        <v>5.77</v>
      </c>
      <c r="Z7" s="2"/>
      <c r="AA7" s="2"/>
      <c r="AB7" s="2"/>
      <c r="AC7" s="3"/>
      <c r="AD7" s="2"/>
      <c r="AE7" s="2"/>
      <c r="AF7" s="2"/>
      <c r="AG7" s="2"/>
      <c r="AH7" s="2" t="s">
        <v>324</v>
      </c>
      <c r="AI7" s="2" t="s">
        <v>325</v>
      </c>
      <c r="AJ7" s="2"/>
      <c r="AK7" s="2"/>
      <c r="AL7" s="2" t="s">
        <v>326</v>
      </c>
      <c r="AM7" s="7" t="s">
        <v>327</v>
      </c>
      <c r="AN7" s="2"/>
      <c r="AO7" s="7" t="s">
        <v>328</v>
      </c>
      <c r="AP7" s="7" t="s">
        <v>329</v>
      </c>
      <c r="AQ7" s="2" t="s">
        <v>321</v>
      </c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7.25" customHeight="1">
      <c r="B8" s="18" t="s">
        <v>248</v>
      </c>
      <c r="C8" s="1">
        <v>43966</v>
      </c>
      <c r="E8" s="2" t="s">
        <v>278</v>
      </c>
      <c r="F8" s="6"/>
      <c r="G8" s="2" t="s">
        <v>315</v>
      </c>
      <c r="H8" s="2" t="s">
        <v>316</v>
      </c>
      <c r="I8" s="2"/>
      <c r="J8" s="2">
        <v>1</v>
      </c>
      <c r="K8" s="2"/>
      <c r="L8" s="3">
        <v>17.8</v>
      </c>
      <c r="M8" s="3">
        <v>1.78</v>
      </c>
      <c r="N8" s="3">
        <v>1.1399999999999999</v>
      </c>
      <c r="O8" s="3"/>
      <c r="P8" s="3">
        <v>0</v>
      </c>
      <c r="Q8" s="5">
        <f t="shared" ref="Q8" si="6">+L8-M8-N8+P8</f>
        <v>14.879999999999999</v>
      </c>
      <c r="R8" s="3"/>
      <c r="S8" s="3">
        <v>4.6100000000000003</v>
      </c>
      <c r="T8" s="3">
        <v>0.91</v>
      </c>
      <c r="U8" s="3">
        <v>4.74</v>
      </c>
      <c r="V8" s="3"/>
      <c r="W8" s="3"/>
      <c r="X8" s="2">
        <f t="shared" ref="X8" si="7">+S8+T8++U8+V8-W8</f>
        <v>10.260000000000002</v>
      </c>
      <c r="Y8" s="5">
        <f t="shared" ref="Y8" si="8">+Q8-X8</f>
        <v>4.6199999999999974</v>
      </c>
      <c r="Z8" s="2"/>
      <c r="AA8" s="2"/>
      <c r="AB8" s="2"/>
      <c r="AC8" s="3"/>
      <c r="AD8" s="2"/>
      <c r="AE8" s="2"/>
      <c r="AF8" s="2"/>
      <c r="AG8" s="2"/>
      <c r="AH8" s="7" t="s">
        <v>317</v>
      </c>
      <c r="AI8" s="2" t="s">
        <v>318</v>
      </c>
      <c r="AJ8" s="2"/>
      <c r="AK8" s="2"/>
      <c r="AL8" s="2" t="s">
        <v>279</v>
      </c>
      <c r="AM8" s="7" t="s">
        <v>319</v>
      </c>
      <c r="AN8" s="2"/>
      <c r="AO8" s="7" t="s">
        <v>320</v>
      </c>
      <c r="AP8" s="2" t="s">
        <v>282</v>
      </c>
      <c r="AQ8" s="2"/>
      <c r="AR8" s="7" t="s">
        <v>311</v>
      </c>
      <c r="AS8" s="2" t="s">
        <v>312</v>
      </c>
      <c r="AT8" s="2" t="s">
        <v>313</v>
      </c>
      <c r="AU8" s="2" t="s">
        <v>314</v>
      </c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7.25" customHeight="1">
      <c r="B9" s="18" t="s">
        <v>248</v>
      </c>
      <c r="C9" s="1">
        <v>43965</v>
      </c>
      <c r="E9" s="2" t="s">
        <v>278</v>
      </c>
      <c r="F9" s="6"/>
      <c r="G9" s="2" t="s">
        <v>305</v>
      </c>
      <c r="H9" s="2" t="s">
        <v>306</v>
      </c>
      <c r="I9" s="2"/>
      <c r="J9" s="2">
        <v>1</v>
      </c>
      <c r="K9" s="2"/>
      <c r="L9" s="3">
        <v>17.8</v>
      </c>
      <c r="M9" s="3">
        <v>1.78</v>
      </c>
      <c r="N9" s="3">
        <v>1.1399999999999999</v>
      </c>
      <c r="O9" s="3"/>
      <c r="P9" s="3">
        <v>0</v>
      </c>
      <c r="Q9" s="5">
        <f t="shared" ref="Q9" si="9">+L9-M9-N9+P9</f>
        <v>14.879999999999999</v>
      </c>
      <c r="R9" s="3"/>
      <c r="S9" s="3">
        <v>4.6100000000000003</v>
      </c>
      <c r="T9" s="3">
        <v>0.91</v>
      </c>
      <c r="U9" s="3">
        <v>4.74</v>
      </c>
      <c r="V9" s="3"/>
      <c r="W9" s="3"/>
      <c r="X9" s="2">
        <f t="shared" ref="X9" si="10">+S9+T9++U9+V9-W9</f>
        <v>10.260000000000002</v>
      </c>
      <c r="Y9" s="5">
        <f t="shared" ref="Y9" si="11">+Q9-X9</f>
        <v>4.6199999999999974</v>
      </c>
      <c r="Z9" s="2"/>
      <c r="AA9" s="2"/>
      <c r="AB9" s="2"/>
      <c r="AC9" s="3"/>
      <c r="AD9" s="2"/>
      <c r="AE9" s="2"/>
      <c r="AF9" s="2"/>
      <c r="AG9" s="2"/>
      <c r="AH9" s="2" t="s">
        <v>307</v>
      </c>
      <c r="AI9" s="2" t="s">
        <v>308</v>
      </c>
      <c r="AJ9" s="2"/>
      <c r="AK9" s="2"/>
      <c r="AL9" s="2" t="s">
        <v>279</v>
      </c>
      <c r="AM9" s="7" t="s">
        <v>309</v>
      </c>
      <c r="AN9" s="2"/>
      <c r="AO9" s="7" t="s">
        <v>310</v>
      </c>
      <c r="AP9" s="2" t="s">
        <v>282</v>
      </c>
      <c r="AQ9" s="2"/>
      <c r="AR9" s="7" t="s">
        <v>311</v>
      </c>
      <c r="AS9" s="2" t="s">
        <v>312</v>
      </c>
      <c r="AT9" s="2" t="s">
        <v>313</v>
      </c>
      <c r="AU9" s="2" t="s">
        <v>314</v>
      </c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7.25" customHeight="1">
      <c r="B10" s="20" t="s">
        <v>248</v>
      </c>
      <c r="C10" s="1">
        <v>43964</v>
      </c>
      <c r="E10" s="2" t="s">
        <v>76</v>
      </c>
      <c r="F10" s="6"/>
      <c r="G10" s="2" t="s">
        <v>294</v>
      </c>
      <c r="H10" s="2" t="s">
        <v>295</v>
      </c>
      <c r="I10" s="2"/>
      <c r="J10" s="2">
        <v>0</v>
      </c>
      <c r="K10" s="2"/>
      <c r="L10" s="3">
        <v>0</v>
      </c>
      <c r="M10" s="3">
        <v>0</v>
      </c>
      <c r="N10" s="3">
        <v>0</v>
      </c>
      <c r="O10" s="3"/>
      <c r="P10" s="3"/>
      <c r="Q10" s="5">
        <f t="shared" ref="Q10:Q11" si="12">+L10-M10-N10+P10</f>
        <v>0</v>
      </c>
      <c r="R10" s="3"/>
      <c r="S10" s="3">
        <v>0</v>
      </c>
      <c r="T10" s="3"/>
      <c r="U10" s="3">
        <v>0</v>
      </c>
      <c r="V10" s="3"/>
      <c r="W10" s="3"/>
      <c r="X10" s="2">
        <f t="shared" ref="X10:X11" si="13">+S10+T10++U10+V10-W10</f>
        <v>0</v>
      </c>
      <c r="Y10" s="5">
        <f t="shared" ref="Y10:Y11" si="14">+Q10-X10</f>
        <v>0</v>
      </c>
      <c r="Z10" s="2"/>
      <c r="AA10" s="2"/>
      <c r="AB10" s="2"/>
      <c r="AC10" s="3"/>
      <c r="AD10" s="2"/>
      <c r="AE10" s="2"/>
      <c r="AF10" s="2"/>
      <c r="AG10" s="2"/>
      <c r="AH10" s="2" t="s">
        <v>296</v>
      </c>
      <c r="AI10" s="2" t="s">
        <v>297</v>
      </c>
      <c r="AJ10" s="2"/>
      <c r="AK10" s="2"/>
      <c r="AL10" s="2"/>
      <c r="AM10" s="4" t="s">
        <v>298</v>
      </c>
      <c r="AN10" s="2"/>
      <c r="AO10" s="4" t="s">
        <v>298</v>
      </c>
      <c r="AP10" s="2" t="s">
        <v>6</v>
      </c>
      <c r="AQ10" s="2"/>
      <c r="AR10" s="7"/>
      <c r="AS10" s="2"/>
      <c r="AT10" s="21" t="s">
        <v>299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7.25" customHeight="1">
      <c r="B11" s="20" t="s">
        <v>248</v>
      </c>
      <c r="C11" s="1">
        <v>43964</v>
      </c>
      <c r="E11" s="2" t="s">
        <v>300</v>
      </c>
      <c r="F11" s="6"/>
      <c r="G11" s="2" t="s">
        <v>294</v>
      </c>
      <c r="H11" s="2" t="s">
        <v>340</v>
      </c>
      <c r="I11" s="2"/>
      <c r="J11" s="2">
        <v>1</v>
      </c>
      <c r="K11" s="2"/>
      <c r="L11" s="3">
        <v>13</v>
      </c>
      <c r="M11" s="3">
        <v>1.3</v>
      </c>
      <c r="N11" s="3">
        <v>0.7</v>
      </c>
      <c r="O11" s="3"/>
      <c r="P11" s="3"/>
      <c r="Q11" s="5">
        <f t="shared" si="12"/>
        <v>11</v>
      </c>
      <c r="R11" s="3"/>
      <c r="S11" s="3">
        <v>0.36</v>
      </c>
      <c r="T11" s="3"/>
      <c r="U11" s="3">
        <v>4.21</v>
      </c>
      <c r="V11" s="3"/>
      <c r="W11" s="3"/>
      <c r="X11" s="3">
        <f t="shared" si="13"/>
        <v>4.57</v>
      </c>
      <c r="Y11" s="3">
        <f t="shared" si="14"/>
        <v>6.43</v>
      </c>
      <c r="Z11" s="5" t="e">
        <f>SUM(#REF!)</f>
        <v>#REF!</v>
      </c>
      <c r="AA11" s="2"/>
      <c r="AB11" s="2"/>
      <c r="AC11" s="3"/>
      <c r="AD11" s="2"/>
      <c r="AE11" s="2"/>
      <c r="AF11" s="2"/>
      <c r="AG11" s="2"/>
      <c r="AH11" s="2" t="s">
        <v>296</v>
      </c>
      <c r="AI11" s="2" t="s">
        <v>297</v>
      </c>
      <c r="AJ11" s="2"/>
      <c r="AK11" s="2"/>
      <c r="AL11" s="2" t="s">
        <v>259</v>
      </c>
      <c r="AM11" s="7" t="s">
        <v>301</v>
      </c>
      <c r="AN11" s="2"/>
      <c r="AO11" s="2" t="s">
        <v>302</v>
      </c>
      <c r="AP11" s="2" t="s">
        <v>303</v>
      </c>
      <c r="AQ11" s="2"/>
      <c r="AR11" s="7" t="s">
        <v>292</v>
      </c>
      <c r="AS11" s="2"/>
      <c r="AT11" s="2"/>
      <c r="AU11" s="2" t="s">
        <v>304</v>
      </c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7.25" customHeight="1">
      <c r="B12" s="18" t="s">
        <v>248</v>
      </c>
      <c r="C12" s="1">
        <v>43963</v>
      </c>
      <c r="E12" s="2" t="s">
        <v>278</v>
      </c>
      <c r="F12" s="6"/>
      <c r="G12" s="2" t="s">
        <v>286</v>
      </c>
      <c r="H12" s="2" t="s">
        <v>287</v>
      </c>
      <c r="I12" s="2"/>
      <c r="J12" s="2">
        <v>1</v>
      </c>
      <c r="K12" s="2"/>
      <c r="L12" s="3">
        <v>17.8</v>
      </c>
      <c r="M12" s="3">
        <v>1.78</v>
      </c>
      <c r="N12" s="3">
        <v>1.1399999999999999</v>
      </c>
      <c r="O12" s="3"/>
      <c r="P12" s="3">
        <v>0</v>
      </c>
      <c r="Q12" s="5">
        <f t="shared" ref="Q12" si="15">+L12-M12-N12+P12</f>
        <v>14.879999999999999</v>
      </c>
      <c r="R12" s="3"/>
      <c r="S12" s="3">
        <v>4.6100000000000003</v>
      </c>
      <c r="T12" s="3">
        <v>0.91</v>
      </c>
      <c r="U12" s="3">
        <v>4.74</v>
      </c>
      <c r="V12" s="3"/>
      <c r="W12" s="3"/>
      <c r="X12" s="2">
        <f t="shared" ref="X12" si="16">+S12+T12++U12+V12-W12</f>
        <v>10.260000000000002</v>
      </c>
      <c r="Y12" s="5">
        <f t="shared" ref="Y12" si="17">+Q12-X12</f>
        <v>4.6199999999999974</v>
      </c>
      <c r="Z12" s="5">
        <f>SUM(Y10:Y12)</f>
        <v>11.049999999999997</v>
      </c>
      <c r="AA12" s="2"/>
      <c r="AB12" s="2"/>
      <c r="AC12" s="3"/>
      <c r="AD12" s="2"/>
      <c r="AE12" s="2"/>
      <c r="AF12" s="2"/>
      <c r="AG12" s="2"/>
      <c r="AH12" s="2" t="s">
        <v>288</v>
      </c>
      <c r="AI12" s="2" t="s">
        <v>289</v>
      </c>
      <c r="AJ12" s="2"/>
      <c r="AK12" s="2"/>
      <c r="AL12" s="2" t="s">
        <v>279</v>
      </c>
      <c r="AM12" s="7" t="s">
        <v>290</v>
      </c>
      <c r="AN12" s="2"/>
      <c r="AO12" s="7" t="s">
        <v>291</v>
      </c>
      <c r="AP12" s="2" t="s">
        <v>282</v>
      </c>
      <c r="AQ12" s="2"/>
      <c r="AR12" s="7" t="s">
        <v>292</v>
      </c>
      <c r="AS12" s="2" t="s">
        <v>293</v>
      </c>
      <c r="AT12" s="19" t="s">
        <v>257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7.25" customHeight="1">
      <c r="B13" s="18" t="s">
        <v>248</v>
      </c>
      <c r="C13" s="1">
        <v>43962</v>
      </c>
      <c r="E13" s="2" t="s">
        <v>278</v>
      </c>
      <c r="F13" s="6"/>
      <c r="G13" s="2" t="s">
        <v>220</v>
      </c>
      <c r="H13" s="2" t="s">
        <v>219</v>
      </c>
      <c r="I13" s="2"/>
      <c r="J13" s="2">
        <v>1</v>
      </c>
      <c r="K13" s="2"/>
      <c r="L13" s="3">
        <v>16.600000000000001</v>
      </c>
      <c r="M13" s="3">
        <v>1.66</v>
      </c>
      <c r="N13" s="3">
        <v>1.1000000000000001</v>
      </c>
      <c r="O13" s="3"/>
      <c r="P13" s="3">
        <v>0</v>
      </c>
      <c r="Q13" s="5">
        <f t="shared" ref="Q13" si="18">+L13-M13-N13+P13</f>
        <v>13.840000000000002</v>
      </c>
      <c r="R13" s="3"/>
      <c r="S13" s="3">
        <v>4.6100000000000003</v>
      </c>
      <c r="T13" s="3">
        <v>0</v>
      </c>
      <c r="U13" s="3">
        <v>5.05</v>
      </c>
      <c r="V13" s="3"/>
      <c r="W13" s="3"/>
      <c r="X13" s="2">
        <f t="shared" ref="X13" si="19">+S13+T13++U13+V13-W13</f>
        <v>9.66</v>
      </c>
      <c r="Y13" s="5">
        <f t="shared" ref="Y13" si="20">+Q13-X13</f>
        <v>4.1800000000000015</v>
      </c>
      <c r="Z13" s="2"/>
      <c r="AA13" s="2"/>
      <c r="AB13" s="2"/>
      <c r="AC13" s="3"/>
      <c r="AD13" s="2"/>
      <c r="AE13" s="2"/>
      <c r="AF13" s="2"/>
      <c r="AG13" s="2"/>
      <c r="AH13" s="2" t="s">
        <v>222</v>
      </c>
      <c r="AI13" s="2" t="s">
        <v>221</v>
      </c>
      <c r="AJ13" s="2"/>
      <c r="AK13" s="2"/>
      <c r="AL13" s="2" t="s">
        <v>279</v>
      </c>
      <c r="AM13" s="7" t="s">
        <v>280</v>
      </c>
      <c r="AN13" s="2"/>
      <c r="AO13" s="7" t="s">
        <v>281</v>
      </c>
      <c r="AP13" s="2" t="s">
        <v>282</v>
      </c>
      <c r="AQ13" s="2"/>
      <c r="AR13" s="7" t="s">
        <v>283</v>
      </c>
      <c r="AS13" s="2" t="s">
        <v>284</v>
      </c>
      <c r="AT13" s="2" t="s">
        <v>285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7.25" customHeight="1">
      <c r="B14" s="2" t="s">
        <v>200</v>
      </c>
      <c r="C14" s="1">
        <v>43955</v>
      </c>
      <c r="E14" s="2" t="s">
        <v>26</v>
      </c>
      <c r="F14" s="2"/>
      <c r="G14" s="2" t="s">
        <v>205</v>
      </c>
      <c r="H14" s="2" t="s">
        <v>341</v>
      </c>
      <c r="I14" s="2"/>
      <c r="J14" s="2">
        <v>1</v>
      </c>
      <c r="K14" s="2"/>
      <c r="L14" s="3">
        <v>16.600000000000001</v>
      </c>
      <c r="M14" s="3">
        <v>1.66</v>
      </c>
      <c r="N14" s="3">
        <v>1.03</v>
      </c>
      <c r="O14" s="3"/>
      <c r="P14" s="3">
        <v>0</v>
      </c>
      <c r="Q14" s="5">
        <f t="shared" ref="Q14" si="21">+L14-M14-N14+P14</f>
        <v>13.910000000000002</v>
      </c>
      <c r="R14" s="3"/>
      <c r="S14" s="3">
        <v>4.6100000000000003</v>
      </c>
      <c r="T14" s="3">
        <v>0</v>
      </c>
      <c r="U14" s="3">
        <v>5.05</v>
      </c>
      <c r="V14" s="3"/>
      <c r="W14" s="3"/>
      <c r="X14" s="2">
        <f t="shared" ref="X14" si="22">+S14+T14++U14+V14-W14</f>
        <v>9.66</v>
      </c>
      <c r="Y14" s="5">
        <f t="shared" ref="Y14" si="23">+Q14-X14</f>
        <v>4.2500000000000018</v>
      </c>
      <c r="Z14" s="2"/>
      <c r="AA14" s="2"/>
      <c r="AB14" s="2"/>
      <c r="AC14" s="3"/>
      <c r="AD14" s="2"/>
      <c r="AE14" s="2"/>
      <c r="AF14" s="2"/>
      <c r="AG14" s="2"/>
      <c r="AH14" s="2" t="s">
        <v>207</v>
      </c>
      <c r="AI14" s="2" t="s">
        <v>206</v>
      </c>
      <c r="AJ14" s="2"/>
      <c r="AK14" s="2"/>
      <c r="AL14" t="s">
        <v>215</v>
      </c>
      <c r="AM14" s="2" t="s">
        <v>214</v>
      </c>
      <c r="AN14" s="2"/>
      <c r="AO14" s="7" t="s">
        <v>210</v>
      </c>
      <c r="AP14" s="13" t="s">
        <v>211</v>
      </c>
      <c r="AQ14" s="7" t="s">
        <v>212</v>
      </c>
      <c r="AR14" s="7" t="s">
        <v>213</v>
      </c>
      <c r="AS14" s="2"/>
      <c r="AT14" s="2"/>
      <c r="AU14" s="2" t="s">
        <v>342</v>
      </c>
      <c r="AV14" s="2"/>
      <c r="AW14" s="2"/>
      <c r="AX14" s="2"/>
      <c r="AY14" s="2"/>
      <c r="AZ14" s="2"/>
      <c r="BA14" s="2"/>
      <c r="BB14" s="2"/>
      <c r="BC14" s="2"/>
      <c r="BD14" s="2"/>
      <c r="BE14" s="2"/>
    </row>
    <row r="15" spans="2:58" ht="17.25" customHeight="1">
      <c r="B15" s="17" t="s">
        <v>248</v>
      </c>
      <c r="C15" s="1">
        <v>43954</v>
      </c>
      <c r="E15" s="2" t="s">
        <v>272</v>
      </c>
      <c r="F15" s="2"/>
      <c r="G15" s="2" t="s">
        <v>201</v>
      </c>
      <c r="H15" s="2" t="s">
        <v>202</v>
      </c>
      <c r="I15" s="2"/>
      <c r="J15" s="2">
        <v>1</v>
      </c>
      <c r="K15" s="2"/>
      <c r="L15" s="3">
        <v>19.600000000000001</v>
      </c>
      <c r="M15" s="3">
        <v>1.96</v>
      </c>
      <c r="N15" s="3">
        <v>1.23</v>
      </c>
      <c r="O15" s="3">
        <v>0</v>
      </c>
      <c r="P15" s="3">
        <f>1.47-1.47</f>
        <v>0</v>
      </c>
      <c r="Q15" s="5">
        <f>+L15-M15-N15+P15</f>
        <v>16.41</v>
      </c>
      <c r="R15" s="3"/>
      <c r="S15" s="3">
        <v>13.59</v>
      </c>
      <c r="T15" s="3">
        <v>1.24</v>
      </c>
      <c r="U15" s="3">
        <v>3.47</v>
      </c>
      <c r="V15" s="3"/>
      <c r="W15" s="3"/>
      <c r="X15" s="2">
        <f>+S15+T15++U15+V15-W15</f>
        <v>18.3</v>
      </c>
      <c r="Y15" s="5">
        <f>+Q15-X15</f>
        <v>-1.8900000000000006</v>
      </c>
      <c r="Z15" s="2"/>
      <c r="AA15" s="2"/>
      <c r="AB15" s="2"/>
      <c r="AC15" s="3"/>
      <c r="AD15" s="2"/>
      <c r="AE15" s="2"/>
      <c r="AF15" s="2"/>
      <c r="AG15" s="2"/>
      <c r="AH15" s="2" t="s">
        <v>204</v>
      </c>
      <c r="AI15" s="2" t="s">
        <v>203</v>
      </c>
      <c r="AJ15" s="2"/>
      <c r="AK15" s="2"/>
      <c r="AL15" s="2" t="s">
        <v>259</v>
      </c>
      <c r="AM15" s="2" t="s">
        <v>216</v>
      </c>
      <c r="AN15" s="2"/>
      <c r="AO15" s="7" t="s">
        <v>273</v>
      </c>
      <c r="AP15" s="2" t="s">
        <v>274</v>
      </c>
      <c r="AQ15" s="9" t="s">
        <v>275</v>
      </c>
      <c r="AR15" s="2" t="s">
        <v>276</v>
      </c>
      <c r="AS15" s="2" t="s">
        <v>255</v>
      </c>
      <c r="AT15" s="2" t="s">
        <v>255</v>
      </c>
      <c r="AU15" s="7" t="s">
        <v>277</v>
      </c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7.25" customHeight="1">
      <c r="B16" s="17" t="s">
        <v>248</v>
      </c>
      <c r="C16" s="1">
        <v>43951</v>
      </c>
      <c r="E16" s="2" t="s">
        <v>258</v>
      </c>
      <c r="F16" s="2"/>
      <c r="G16" s="2" t="s">
        <v>195</v>
      </c>
      <c r="H16" s="2" t="s">
        <v>196</v>
      </c>
      <c r="I16" s="2"/>
      <c r="J16" s="2">
        <v>1</v>
      </c>
      <c r="K16" s="2"/>
      <c r="L16" s="3">
        <v>16.600000000000001</v>
      </c>
      <c r="M16" s="3">
        <v>1.66</v>
      </c>
      <c r="N16" s="3">
        <v>1.1000000000000001</v>
      </c>
      <c r="O16" s="3"/>
      <c r="P16" s="3">
        <f>1.47-1.47</f>
        <v>0</v>
      </c>
      <c r="Q16" s="5">
        <f t="shared" ref="Q16" si="24">+L16-M16-N16+P16</f>
        <v>13.840000000000002</v>
      </c>
      <c r="R16" s="3"/>
      <c r="S16" s="3">
        <v>4.6100000000000003</v>
      </c>
      <c r="T16" s="3">
        <v>0</v>
      </c>
      <c r="U16" s="3">
        <v>3.47</v>
      </c>
      <c r="V16" s="3"/>
      <c r="W16" s="3"/>
      <c r="X16" s="2">
        <f t="shared" ref="X16" si="25">+S16+T16++U16+V16-W16</f>
        <v>8.08</v>
      </c>
      <c r="Y16" s="5">
        <f t="shared" ref="Y16" si="26">+Q16-X16</f>
        <v>5.7600000000000016</v>
      </c>
      <c r="Z16" s="2"/>
      <c r="AA16" s="2"/>
      <c r="AB16" s="2"/>
      <c r="AC16" s="3"/>
      <c r="AD16" s="2"/>
      <c r="AE16" s="2"/>
      <c r="AF16" s="2"/>
      <c r="AG16" s="2"/>
      <c r="AH16" s="2" t="s">
        <v>198</v>
      </c>
      <c r="AI16" s="2" t="s">
        <v>197</v>
      </c>
      <c r="AJ16" s="2"/>
      <c r="AK16" s="2"/>
      <c r="AL16" s="2" t="s">
        <v>267</v>
      </c>
      <c r="AM16" s="7" t="s">
        <v>268</v>
      </c>
      <c r="AN16" s="2"/>
      <c r="AO16" s="7" t="s">
        <v>269</v>
      </c>
      <c r="AQ16" s="9" t="s">
        <v>270</v>
      </c>
      <c r="AR16" s="11" t="s">
        <v>271</v>
      </c>
      <c r="AS16" s="2" t="s">
        <v>255</v>
      </c>
      <c r="AT16" s="11" t="s">
        <v>6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ht="17.25" customHeight="1">
      <c r="B17" s="17" t="s">
        <v>35</v>
      </c>
      <c r="C17" s="1">
        <v>43949</v>
      </c>
      <c r="E17" s="2" t="s">
        <v>234</v>
      </c>
      <c r="F17" s="2"/>
      <c r="G17" s="2" t="s">
        <v>239</v>
      </c>
      <c r="H17" s="4" t="s">
        <v>246</v>
      </c>
      <c r="I17" s="2"/>
      <c r="J17" s="2">
        <v>1</v>
      </c>
      <c r="K17" s="2"/>
      <c r="L17" s="3">
        <v>19.600000000000001</v>
      </c>
      <c r="M17" s="3">
        <v>1.96</v>
      </c>
      <c r="N17" s="3">
        <v>1.22</v>
      </c>
      <c r="O17" s="3">
        <f>1.18</f>
        <v>1.18</v>
      </c>
      <c r="P17" s="3">
        <v>1.37</v>
      </c>
      <c r="Q17" s="5">
        <f>+L17-M17-N17+P17</f>
        <v>17.790000000000003</v>
      </c>
      <c r="R17" s="3"/>
      <c r="S17" s="3">
        <v>11.89</v>
      </c>
      <c r="T17" s="3">
        <v>0.72</v>
      </c>
      <c r="U17" s="3">
        <v>0</v>
      </c>
      <c r="V17" s="3"/>
      <c r="W17" s="3"/>
      <c r="X17" s="2">
        <f>+S17+T17++U17+V17-W17</f>
        <v>12.610000000000001</v>
      </c>
      <c r="Y17" s="5">
        <f>+Q17-X17</f>
        <v>5.1800000000000015</v>
      </c>
      <c r="Z17" s="2"/>
      <c r="AA17" s="2"/>
      <c r="AB17" s="2"/>
      <c r="AC17" s="3"/>
      <c r="AD17" s="2"/>
      <c r="AE17" s="2"/>
      <c r="AF17" s="2"/>
      <c r="AG17" s="2"/>
      <c r="AH17" s="2" t="s">
        <v>240</v>
      </c>
      <c r="AI17" s="2" t="s">
        <v>241</v>
      </c>
      <c r="AJ17" s="2"/>
      <c r="AK17" s="2"/>
      <c r="AL17" s="2" t="s">
        <v>242</v>
      </c>
      <c r="AM17" s="2" t="s">
        <v>243</v>
      </c>
      <c r="AN17" s="2"/>
      <c r="AO17" s="7" t="s">
        <v>244</v>
      </c>
      <c r="AP17" s="2" t="s">
        <v>245</v>
      </c>
      <c r="AQ17" s="9" t="s">
        <v>256</v>
      </c>
      <c r="AR17" s="2" t="s">
        <v>257</v>
      </c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</row>
    <row r="18" spans="2:58" ht="17.25" customHeight="1">
      <c r="B18" s="17" t="s">
        <v>248</v>
      </c>
      <c r="C18" s="1">
        <v>43945</v>
      </c>
      <c r="E18" s="2" t="s">
        <v>258</v>
      </c>
      <c r="F18" s="2"/>
      <c r="G18" s="2" t="s">
        <v>126</v>
      </c>
      <c r="H18" s="2" t="s">
        <v>127</v>
      </c>
      <c r="I18" s="2"/>
      <c r="J18" s="2">
        <v>1</v>
      </c>
      <c r="K18" s="2"/>
      <c r="L18" s="3">
        <v>16.600000000000001</v>
      </c>
      <c r="M18" s="3">
        <v>1.66</v>
      </c>
      <c r="N18" s="3">
        <v>1.08</v>
      </c>
      <c r="O18" s="3"/>
      <c r="P18" s="3">
        <v>1.1599999999999999</v>
      </c>
      <c r="Q18" s="5">
        <f t="shared" ref="Q18" si="27">+L18-M18-N18+P18</f>
        <v>15.020000000000001</v>
      </c>
      <c r="R18" s="3"/>
      <c r="S18" s="3">
        <v>4.6100000000000003</v>
      </c>
      <c r="T18" s="3">
        <v>0</v>
      </c>
      <c r="U18" s="3">
        <v>3.47</v>
      </c>
      <c r="V18" s="3"/>
      <c r="W18" s="3"/>
      <c r="X18" s="2">
        <f t="shared" ref="X18" si="28">+S18+T18++U18+V18-W18</f>
        <v>8.08</v>
      </c>
      <c r="Y18" s="5">
        <f t="shared" ref="Y18" si="29">+Q18-X18</f>
        <v>6.9400000000000013</v>
      </c>
      <c r="Z18" s="2"/>
      <c r="AA18" s="2"/>
      <c r="AB18" s="2"/>
      <c r="AC18" s="3"/>
      <c r="AD18" s="2"/>
      <c r="AE18" s="2"/>
      <c r="AF18" s="2"/>
      <c r="AG18" s="2"/>
      <c r="AH18" s="2" t="s">
        <v>129</v>
      </c>
      <c r="AI18" s="2" t="s">
        <v>128</v>
      </c>
      <c r="AJ18" s="2"/>
      <c r="AK18" s="2"/>
      <c r="AL18" s="2" t="s">
        <v>259</v>
      </c>
      <c r="AM18" s="2" t="s">
        <v>247</v>
      </c>
      <c r="AN18" s="2"/>
      <c r="AO18" s="7" t="s">
        <v>260</v>
      </c>
      <c r="AP18" s="2"/>
      <c r="AQ18" s="9" t="s">
        <v>262</v>
      </c>
      <c r="AR18" s="2" t="s">
        <v>263</v>
      </c>
      <c r="AS18" s="2" t="s">
        <v>255</v>
      </c>
      <c r="AT18" s="2" t="s">
        <v>261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ht="17.25" customHeight="1">
      <c r="B19" s="16" t="s">
        <v>228</v>
      </c>
      <c r="C19" s="1">
        <v>43941</v>
      </c>
      <c r="E19" s="2" t="s">
        <v>234</v>
      </c>
      <c r="F19" s="2"/>
      <c r="G19" s="2" t="s">
        <v>185</v>
      </c>
      <c r="H19" s="2" t="s">
        <v>186</v>
      </c>
      <c r="I19" s="2"/>
      <c r="J19" s="2">
        <v>1</v>
      </c>
      <c r="K19" s="2"/>
      <c r="L19" s="3">
        <v>19.600000000000001</v>
      </c>
      <c r="M19" s="3">
        <v>1.96</v>
      </c>
      <c r="N19" s="3">
        <v>1.21</v>
      </c>
      <c r="O19" s="3">
        <f>1.18</f>
        <v>1.18</v>
      </c>
      <c r="P19" s="3">
        <f>1.18-1.18</f>
        <v>0</v>
      </c>
      <c r="Q19" s="5">
        <f>+L19-M19-N19+P19</f>
        <v>16.43</v>
      </c>
      <c r="R19" s="3"/>
      <c r="S19" s="3">
        <v>11.89</v>
      </c>
      <c r="T19" s="3">
        <v>0.72</v>
      </c>
      <c r="U19" s="3">
        <v>0</v>
      </c>
      <c r="V19" s="3"/>
      <c r="W19" s="3"/>
      <c r="X19" s="2">
        <f>+S19+T19++U19+V19-W19</f>
        <v>12.610000000000001</v>
      </c>
      <c r="Y19" s="5">
        <f>+Q19-X19</f>
        <v>3.8199999999999985</v>
      </c>
      <c r="Z19" s="2"/>
      <c r="AA19" s="2"/>
      <c r="AB19" s="2"/>
      <c r="AC19" s="3"/>
      <c r="AD19" s="2"/>
      <c r="AE19" s="2"/>
      <c r="AF19" s="2"/>
      <c r="AG19" s="2"/>
      <c r="AH19" s="2" t="s">
        <v>188</v>
      </c>
      <c r="AI19" s="2" t="s">
        <v>187</v>
      </c>
      <c r="AJ19" s="2"/>
      <c r="AK19" s="2"/>
      <c r="AL19" s="2"/>
      <c r="AM19" s="2"/>
      <c r="AN19" s="2"/>
      <c r="AO19" s="7" t="s">
        <v>235</v>
      </c>
      <c r="AP19" s="2" t="s">
        <v>236</v>
      </c>
      <c r="AQ19" s="7" t="s">
        <v>237</v>
      </c>
      <c r="AR19" s="2" t="s">
        <v>238</v>
      </c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</row>
    <row r="20" spans="2:58">
      <c r="B20" s="10" t="s">
        <v>228</v>
      </c>
      <c r="C20" s="1">
        <v>43919</v>
      </c>
      <c r="E20" s="2" t="s">
        <v>229</v>
      </c>
      <c r="F20" s="2"/>
      <c r="G20" s="2" t="s">
        <v>171</v>
      </c>
      <c r="H20" s="2" t="s">
        <v>172</v>
      </c>
      <c r="I20" s="2"/>
      <c r="J20" s="2">
        <v>1</v>
      </c>
      <c r="K20" s="2"/>
      <c r="L20" s="3">
        <v>13</v>
      </c>
      <c r="M20" s="3">
        <v>1.3</v>
      </c>
      <c r="N20" s="3">
        <v>0.93</v>
      </c>
      <c r="O20" s="3"/>
      <c r="P20" s="3">
        <f>1.24-1.24</f>
        <v>0</v>
      </c>
      <c r="Q20" s="5">
        <f t="shared" ref="Q20:Q21" si="30">+L20-M20-N20+P20</f>
        <v>10.77</v>
      </c>
      <c r="R20" s="3"/>
      <c r="S20" s="3">
        <v>3.28</v>
      </c>
      <c r="T20" s="3">
        <v>0.31</v>
      </c>
      <c r="U20" s="3">
        <v>2.15</v>
      </c>
      <c r="V20" s="3"/>
      <c r="W20" s="3"/>
      <c r="X20" s="2">
        <f t="shared" ref="X20:X21" si="31">+S20+T20++U20+V20-W20</f>
        <v>5.74</v>
      </c>
      <c r="Y20" s="5">
        <f t="shared" ref="Y20:Y21" si="32">+Q20-X20</f>
        <v>5.0299999999999994</v>
      </c>
      <c r="Z20" s="2"/>
      <c r="AA20" s="2"/>
      <c r="AB20" s="2"/>
      <c r="AC20" s="3"/>
      <c r="AD20" s="2"/>
      <c r="AE20" s="2"/>
      <c r="AF20" s="2"/>
      <c r="AG20" s="2"/>
      <c r="AH20" s="2" t="s">
        <v>174</v>
      </c>
      <c r="AI20" s="2" t="s">
        <v>173</v>
      </c>
      <c r="AJ20" s="2"/>
      <c r="AK20" s="2"/>
      <c r="AL20" s="2"/>
      <c r="AM20" s="2"/>
      <c r="AN20" s="2"/>
      <c r="AO20" s="7" t="s">
        <v>230</v>
      </c>
      <c r="AP20" s="2"/>
      <c r="AQ20" s="9" t="s">
        <v>231</v>
      </c>
      <c r="AR20" s="7" t="s">
        <v>232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</row>
    <row r="21" spans="2:58">
      <c r="B21" s="16" t="s">
        <v>248</v>
      </c>
      <c r="C21" s="1">
        <v>43917</v>
      </c>
      <c r="E21" s="2" t="s">
        <v>249</v>
      </c>
      <c r="F21" s="2"/>
      <c r="G21" s="2" t="s">
        <v>181</v>
      </c>
      <c r="H21" s="2" t="s">
        <v>182</v>
      </c>
      <c r="I21" s="2"/>
      <c r="J21" s="2">
        <v>1</v>
      </c>
      <c r="K21" s="2"/>
      <c r="L21" s="3">
        <v>13.5</v>
      </c>
      <c r="M21" s="3">
        <v>1.35</v>
      </c>
      <c r="N21" s="3">
        <v>0.94</v>
      </c>
      <c r="O21" s="3"/>
      <c r="P21" s="3">
        <f>0.98-0.98</f>
        <v>0</v>
      </c>
      <c r="Q21" s="5">
        <f t="shared" si="30"/>
        <v>11.21</v>
      </c>
      <c r="R21" s="3"/>
      <c r="S21" s="3">
        <v>3.07</v>
      </c>
      <c r="T21" s="3">
        <v>0.38</v>
      </c>
      <c r="U21" s="3">
        <v>2.15</v>
      </c>
      <c r="V21" s="3"/>
      <c r="W21" s="3"/>
      <c r="X21" s="2">
        <f t="shared" si="31"/>
        <v>5.6</v>
      </c>
      <c r="Y21" s="5">
        <f t="shared" si="32"/>
        <v>5.6100000000000012</v>
      </c>
      <c r="Z21" s="2"/>
      <c r="AA21" s="2"/>
      <c r="AB21" s="2"/>
      <c r="AC21" s="3"/>
      <c r="AD21" s="2"/>
      <c r="AE21" s="2"/>
      <c r="AF21" s="2"/>
      <c r="AG21" s="2"/>
      <c r="AH21" s="2" t="s">
        <v>184</v>
      </c>
      <c r="AI21" s="2" t="s">
        <v>183</v>
      </c>
      <c r="AJ21" s="2"/>
      <c r="AK21" s="2"/>
      <c r="AL21" s="2" t="s">
        <v>250</v>
      </c>
      <c r="AM21" s="2" t="s">
        <v>233</v>
      </c>
      <c r="AN21" s="2"/>
      <c r="AO21" s="7" t="s">
        <v>251</v>
      </c>
      <c r="AP21" s="2"/>
      <c r="AQ21" s="9" t="s">
        <v>254</v>
      </c>
      <c r="AR21" s="2" t="s">
        <v>252</v>
      </c>
      <c r="AS21" s="2" t="s">
        <v>255</v>
      </c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>
      <c r="B22" s="10" t="s">
        <v>35</v>
      </c>
      <c r="C22" s="1">
        <v>43893</v>
      </c>
      <c r="E22" s="2" t="s">
        <v>162</v>
      </c>
      <c r="F22" s="2"/>
      <c r="G22" s="2" t="s">
        <v>175</v>
      </c>
      <c r="H22" s="2" t="s">
        <v>190</v>
      </c>
      <c r="I22" s="2"/>
      <c r="J22" s="2">
        <v>1</v>
      </c>
      <c r="K22" s="2"/>
      <c r="L22" s="3">
        <v>19.649999999999999</v>
      </c>
      <c r="M22" s="3">
        <v>1.96</v>
      </c>
      <c r="N22" s="3">
        <v>1.1599999999999999</v>
      </c>
      <c r="O22" s="3"/>
      <c r="P22" s="3"/>
      <c r="Q22" s="5">
        <f t="shared" ref="Q22" si="33">+L22-M22-N22+P22</f>
        <v>16.529999999999998</v>
      </c>
      <c r="R22" s="3"/>
      <c r="S22" s="3">
        <v>11.04</v>
      </c>
      <c r="T22" s="3"/>
      <c r="U22" s="3">
        <v>3.25</v>
      </c>
      <c r="V22" s="3"/>
      <c r="W22" s="3"/>
      <c r="X22" s="2">
        <f t="shared" ref="X22" si="34">+S22+T22++U22+V22-W22</f>
        <v>14.29</v>
      </c>
      <c r="Y22" s="5">
        <f t="shared" ref="Y22" si="35">+Q22-X22</f>
        <v>2.2399999999999984</v>
      </c>
      <c r="Z22" s="2"/>
      <c r="AA22" s="2"/>
      <c r="AB22" s="2"/>
      <c r="AC22" s="3"/>
      <c r="AD22" s="2"/>
      <c r="AE22" s="2"/>
      <c r="AF22" s="2" t="s">
        <v>178</v>
      </c>
      <c r="AG22" s="2"/>
      <c r="AH22" s="2" t="s">
        <v>180</v>
      </c>
      <c r="AI22" s="2" t="s">
        <v>179</v>
      </c>
      <c r="AJ22" s="2"/>
      <c r="AK22" s="2"/>
      <c r="AL22" s="2"/>
      <c r="AM22" s="2"/>
      <c r="AN22" s="2"/>
      <c r="AO22" s="7" t="s">
        <v>176</v>
      </c>
      <c r="AP22" s="2"/>
      <c r="AQ22" s="9" t="s">
        <v>177</v>
      </c>
      <c r="AR22" s="2" t="s">
        <v>266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</row>
    <row r="23" spans="2:58">
      <c r="B23" s="10" t="s">
        <v>35</v>
      </c>
      <c r="C23" s="1">
        <v>43879</v>
      </c>
      <c r="E23" s="2" t="s">
        <v>159</v>
      </c>
      <c r="F23" s="2"/>
      <c r="G23" s="2" t="s">
        <v>163</v>
      </c>
      <c r="H23" s="2" t="s">
        <v>170</v>
      </c>
      <c r="I23" s="2"/>
      <c r="J23" s="2">
        <v>1</v>
      </c>
      <c r="K23" s="2"/>
      <c r="L23" s="3">
        <v>9.8000000000000007</v>
      </c>
      <c r="M23" s="3">
        <v>0.98</v>
      </c>
      <c r="N23" s="3">
        <v>0.76</v>
      </c>
      <c r="O23" s="3"/>
      <c r="P23" s="3">
        <v>0.69</v>
      </c>
      <c r="Q23" s="5">
        <f t="shared" ref="Q23:Q24" si="36">+L23-M23-N23+P23</f>
        <v>8.75</v>
      </c>
      <c r="R23" s="3"/>
      <c r="S23" s="3">
        <v>3.14</v>
      </c>
      <c r="T23" s="3">
        <v>2.91</v>
      </c>
      <c r="U23" s="3"/>
      <c r="V23" s="3"/>
      <c r="W23" s="3"/>
      <c r="X23" s="3">
        <f t="shared" ref="X23" si="37">+S23+T23++U23+V23-W23</f>
        <v>6.0500000000000007</v>
      </c>
      <c r="Y23" s="3">
        <f t="shared" ref="Y23" si="38">+Q23-X23</f>
        <v>2.6999999999999993</v>
      </c>
      <c r="Z23" s="2"/>
      <c r="AA23" s="2"/>
      <c r="AB23" s="2"/>
      <c r="AC23" s="3"/>
      <c r="AD23" s="2"/>
      <c r="AE23" s="2"/>
      <c r="AF23" s="2" t="s">
        <v>166</v>
      </c>
      <c r="AG23" s="2"/>
      <c r="AH23" s="2" t="s">
        <v>165</v>
      </c>
      <c r="AI23" s="2" t="s">
        <v>164</v>
      </c>
      <c r="AJ23" s="2"/>
      <c r="AK23" s="2"/>
      <c r="AL23" s="2"/>
      <c r="AM23" s="2"/>
      <c r="AN23" s="2"/>
      <c r="AO23" s="7" t="s">
        <v>167</v>
      </c>
      <c r="AP23" s="2"/>
      <c r="AQ23" s="9" t="s">
        <v>168</v>
      </c>
      <c r="AR23" s="2" t="s">
        <v>264</v>
      </c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</row>
    <row r="24" spans="2:58">
      <c r="B24" s="10" t="s">
        <v>35</v>
      </c>
      <c r="C24" s="1">
        <v>43864</v>
      </c>
      <c r="E24" s="2" t="s">
        <v>151</v>
      </c>
      <c r="F24" s="2"/>
      <c r="G24" s="2" t="s">
        <v>155</v>
      </c>
      <c r="H24" t="s">
        <v>191</v>
      </c>
      <c r="J24">
        <v>1</v>
      </c>
      <c r="K24" s="2"/>
      <c r="L24" s="3">
        <v>83.5</v>
      </c>
      <c r="M24" s="3">
        <v>8.35</v>
      </c>
      <c r="N24" s="3">
        <v>4.28</v>
      </c>
      <c r="O24" s="3"/>
      <c r="P24" s="3">
        <v>-6.89</v>
      </c>
      <c r="Q24" s="5">
        <f t="shared" si="36"/>
        <v>63.980000000000004</v>
      </c>
      <c r="R24" s="3"/>
      <c r="S24" s="3">
        <v>65.19</v>
      </c>
      <c r="T24" s="3">
        <v>5.38</v>
      </c>
      <c r="U24" s="3"/>
      <c r="V24" s="3"/>
      <c r="W24" s="3">
        <v>6.52</v>
      </c>
      <c r="X24" s="2">
        <f t="shared" ref="X24" si="39">+S24+T24++U24+V24-W24</f>
        <v>64.05</v>
      </c>
      <c r="Y24" s="5">
        <f t="shared" ref="Y24" si="40">+Q24-X24</f>
        <v>-6.9999999999993179E-2</v>
      </c>
      <c r="Z24" s="2"/>
      <c r="AA24" s="2"/>
      <c r="AB24" s="2"/>
      <c r="AC24" s="3"/>
      <c r="AD24" s="2"/>
      <c r="AE24" s="2"/>
      <c r="AF24" s="2" t="s">
        <v>156</v>
      </c>
      <c r="AG24" s="2"/>
      <c r="AH24" s="2" t="s">
        <v>147</v>
      </c>
      <c r="AI24" s="2" t="s">
        <v>146</v>
      </c>
      <c r="AJ24" s="2"/>
      <c r="AK24" s="2"/>
      <c r="AL24" s="2" t="s">
        <v>148</v>
      </c>
      <c r="AM24" s="2"/>
      <c r="AN24" s="2"/>
      <c r="AO24" s="7" t="s">
        <v>149</v>
      </c>
      <c r="AP24" s="2"/>
      <c r="AQ24" s="9" t="s">
        <v>157</v>
      </c>
      <c r="AR24" s="2" t="s">
        <v>265</v>
      </c>
      <c r="AS24" s="9" t="s">
        <v>158</v>
      </c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</row>
    <row r="25" spans="2:58">
      <c r="B25" s="15" t="s">
        <v>189</v>
      </c>
      <c r="C25" s="1">
        <v>43849</v>
      </c>
      <c r="E25" s="2" t="s">
        <v>76</v>
      </c>
      <c r="F25" s="2"/>
      <c r="G25" s="2" t="s">
        <v>136</v>
      </c>
      <c r="H25" s="2" t="s">
        <v>199</v>
      </c>
      <c r="I25" s="2"/>
      <c r="J25" s="2">
        <v>1</v>
      </c>
      <c r="K25" s="2"/>
      <c r="L25" s="3">
        <v>14</v>
      </c>
      <c r="M25" s="3">
        <v>1.4</v>
      </c>
      <c r="N25" s="3">
        <v>0.96</v>
      </c>
      <c r="O25" s="3"/>
      <c r="P25" s="3"/>
      <c r="Q25" s="5">
        <f t="shared" ref="Q25" si="41">+L25-M25-N25+P25</f>
        <v>11.64</v>
      </c>
      <c r="R25" s="3"/>
      <c r="S25" s="3">
        <v>7.14</v>
      </c>
      <c r="T25" s="3"/>
      <c r="U25" s="3"/>
      <c r="V25" s="3"/>
      <c r="W25" s="3"/>
      <c r="X25" s="2">
        <f t="shared" ref="X25" si="42">+S25+T25++U25+V25-W25</f>
        <v>7.14</v>
      </c>
      <c r="Y25" s="5">
        <f t="shared" ref="Y25" si="43">+Q25-X25</f>
        <v>4.5000000000000009</v>
      </c>
      <c r="Z25" s="2"/>
      <c r="AA25" s="2"/>
      <c r="AB25" s="2"/>
      <c r="AC25" s="3"/>
      <c r="AD25" s="2"/>
      <c r="AE25" s="2"/>
      <c r="AF25" s="2"/>
      <c r="AG25" s="2"/>
      <c r="AH25" s="2" t="s">
        <v>135</v>
      </c>
      <c r="AI25" s="2" t="s">
        <v>134</v>
      </c>
      <c r="AJ25" s="2"/>
      <c r="AK25" s="2" t="s">
        <v>133</v>
      </c>
      <c r="AL25" s="2"/>
      <c r="AM25" s="2"/>
      <c r="AN25" s="2"/>
      <c r="AO25" s="7" t="s">
        <v>132</v>
      </c>
      <c r="AP25" s="2"/>
      <c r="AQ25" s="2"/>
      <c r="AR25" s="4" t="s">
        <v>253</v>
      </c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</row>
    <row r="26" spans="2:58">
      <c r="B26" s="10" t="s">
        <v>35</v>
      </c>
      <c r="C26" s="1">
        <v>43847</v>
      </c>
      <c r="E26" s="2" t="s">
        <v>95</v>
      </c>
      <c r="F26" s="2"/>
      <c r="G26" s="2" t="s">
        <v>137</v>
      </c>
      <c r="H26" s="4" t="s">
        <v>209</v>
      </c>
      <c r="I26" s="2"/>
      <c r="J26" s="2">
        <v>1</v>
      </c>
      <c r="K26" s="2"/>
      <c r="L26" s="3">
        <v>17.899999999999999</v>
      </c>
      <c r="M26" s="3">
        <v>1.79</v>
      </c>
      <c r="N26" s="3">
        <v>1.0900000000000001</v>
      </c>
      <c r="O26" s="3"/>
      <c r="P26" s="3"/>
      <c r="Q26" s="5">
        <f t="shared" ref="Q26" si="44">+L26-M26-N26+P26</f>
        <v>15.02</v>
      </c>
      <c r="R26" s="3"/>
      <c r="S26" s="2">
        <v>8.7899999999999991</v>
      </c>
      <c r="T26" s="3">
        <v>3.37</v>
      </c>
      <c r="U26" s="3"/>
      <c r="V26" s="3"/>
      <c r="W26" s="3"/>
      <c r="X26" s="2">
        <f t="shared" ref="X26" si="45">+S26+T26++U26+V26-W26</f>
        <v>12.16</v>
      </c>
      <c r="Y26" s="5">
        <f t="shared" ref="Y26" si="46">+Q26-X26</f>
        <v>2.8599999999999994</v>
      </c>
      <c r="Z26" s="2"/>
      <c r="AA26" s="2"/>
      <c r="AB26" s="2"/>
      <c r="AC26" s="3"/>
      <c r="AD26" s="2"/>
      <c r="AE26" s="2"/>
      <c r="AF26" s="2" t="s">
        <v>142</v>
      </c>
      <c r="AG26" s="2"/>
      <c r="AH26" s="2" t="s">
        <v>141</v>
      </c>
      <c r="AI26" s="2" t="s">
        <v>140</v>
      </c>
      <c r="AJ26" s="2"/>
      <c r="AK26" s="2" t="s">
        <v>139</v>
      </c>
      <c r="AL26" s="2"/>
      <c r="AM26" s="2"/>
      <c r="AN26" s="2"/>
      <c r="AO26" s="7" t="s">
        <v>138</v>
      </c>
      <c r="AP26" s="2"/>
      <c r="AQ26" s="9" t="s">
        <v>160</v>
      </c>
      <c r="AR26" s="2">
        <v>39</v>
      </c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</row>
    <row r="27" spans="2:58">
      <c r="B27" s="10" t="s">
        <v>35</v>
      </c>
      <c r="C27" s="1">
        <v>43846</v>
      </c>
      <c r="E27" s="2" t="s">
        <v>26</v>
      </c>
      <c r="F27" s="2"/>
      <c r="G27" s="2" t="s">
        <v>126</v>
      </c>
      <c r="H27" s="2" t="s">
        <v>127</v>
      </c>
      <c r="I27" s="2"/>
      <c r="J27" s="2">
        <v>1</v>
      </c>
      <c r="K27" s="2"/>
      <c r="L27" s="3">
        <v>16.600000000000001</v>
      </c>
      <c r="M27" s="3">
        <v>1.66</v>
      </c>
      <c r="N27" s="3">
        <v>1.08</v>
      </c>
      <c r="O27" s="3"/>
      <c r="P27" s="3">
        <v>-1.1000000000000001</v>
      </c>
      <c r="Q27" s="5">
        <f t="shared" ref="Q27:Q29" si="47">+L27-M27-N27+P27</f>
        <v>12.760000000000002</v>
      </c>
      <c r="R27" s="3"/>
      <c r="S27" s="2">
        <v>4.6100000000000003</v>
      </c>
      <c r="T27" s="2">
        <v>3.47</v>
      </c>
      <c r="V27" s="3"/>
      <c r="W27" s="3"/>
      <c r="X27" s="2">
        <f t="shared" ref="X27:X29" si="48">+S27+T27++U27+V27-W27</f>
        <v>8.08</v>
      </c>
      <c r="Y27" s="5">
        <f t="shared" ref="Y27:Y29" si="49">+Q27-X27</f>
        <v>4.6800000000000015</v>
      </c>
      <c r="Z27" s="2"/>
      <c r="AA27" s="2"/>
      <c r="AB27" s="2"/>
      <c r="AC27" s="3"/>
      <c r="AD27" s="2"/>
      <c r="AE27" s="2"/>
      <c r="AF27" s="2" t="s">
        <v>92</v>
      </c>
      <c r="AG27" s="2"/>
      <c r="AH27" s="2" t="s">
        <v>129</v>
      </c>
      <c r="AI27" s="2" t="s">
        <v>128</v>
      </c>
      <c r="AJ27" s="2"/>
      <c r="AK27" s="2" t="s">
        <v>119</v>
      </c>
      <c r="AL27" s="2"/>
      <c r="AM27" s="2"/>
      <c r="AN27" s="2"/>
      <c r="AO27" s="7" t="s">
        <v>130</v>
      </c>
      <c r="AP27" s="2"/>
      <c r="AQ27" s="9" t="s">
        <v>152</v>
      </c>
      <c r="AR27" s="2">
        <v>22</v>
      </c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</row>
    <row r="28" spans="2:58">
      <c r="B28" s="12" t="s">
        <v>35</v>
      </c>
      <c r="C28" s="1">
        <v>43845</v>
      </c>
      <c r="E28" s="2" t="s">
        <v>95</v>
      </c>
      <c r="F28" s="2"/>
      <c r="G28" s="2" t="s">
        <v>125</v>
      </c>
      <c r="H28" s="2" t="s">
        <v>208</v>
      </c>
      <c r="I28" s="2"/>
      <c r="J28" s="2">
        <v>1</v>
      </c>
      <c r="K28" s="2"/>
      <c r="L28" s="3">
        <v>17.5</v>
      </c>
      <c r="M28" s="3">
        <v>1.75</v>
      </c>
      <c r="N28" s="3">
        <v>1.07</v>
      </c>
      <c r="O28" s="3"/>
      <c r="P28" s="3"/>
      <c r="Q28" s="5">
        <f t="shared" si="47"/>
        <v>14.68</v>
      </c>
      <c r="R28" s="3"/>
      <c r="S28" s="3">
        <v>8.7899999999999991</v>
      </c>
      <c r="T28" s="3"/>
      <c r="U28" s="3">
        <v>3.25</v>
      </c>
      <c r="V28" s="3"/>
      <c r="W28" s="3"/>
      <c r="X28" s="2">
        <f t="shared" si="48"/>
        <v>12.04</v>
      </c>
      <c r="Y28" s="5">
        <f t="shared" si="49"/>
        <v>2.6400000000000006</v>
      </c>
      <c r="Z28" s="2"/>
      <c r="AA28" s="2"/>
      <c r="AB28" s="2"/>
      <c r="AC28" s="3"/>
      <c r="AD28" s="2"/>
      <c r="AE28" s="2"/>
      <c r="AF28" s="2" t="s">
        <v>124</v>
      </c>
      <c r="AG28" s="2"/>
      <c r="AH28" s="2" t="s">
        <v>123</v>
      </c>
      <c r="AI28" s="2" t="s">
        <v>122</v>
      </c>
      <c r="AJ28" s="2"/>
      <c r="AK28" s="2" t="s">
        <v>119</v>
      </c>
      <c r="AL28" s="2"/>
      <c r="AM28" s="2"/>
      <c r="AN28" s="2"/>
      <c r="AO28" s="7" t="s">
        <v>121</v>
      </c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</row>
    <row r="29" spans="2:58">
      <c r="B29" s="15" t="s">
        <v>225</v>
      </c>
      <c r="C29" s="1">
        <v>43842</v>
      </c>
      <c r="E29" s="2" t="s">
        <v>95</v>
      </c>
      <c r="F29" s="2"/>
      <c r="G29" s="2" t="s">
        <v>115</v>
      </c>
      <c r="H29" s="2" t="s">
        <v>226</v>
      </c>
      <c r="I29" s="2"/>
      <c r="J29" s="2">
        <v>1</v>
      </c>
      <c r="K29" s="2"/>
      <c r="L29" s="3">
        <v>17.5</v>
      </c>
      <c r="M29" s="3">
        <v>1.75</v>
      </c>
      <c r="N29" s="3">
        <v>1.07</v>
      </c>
      <c r="O29" s="3"/>
      <c r="P29" s="3">
        <v>0</v>
      </c>
      <c r="Q29" s="5">
        <f t="shared" si="47"/>
        <v>14.68</v>
      </c>
      <c r="R29" s="3"/>
      <c r="S29" s="3">
        <v>8.7899999999999991</v>
      </c>
      <c r="T29" s="3"/>
      <c r="U29" s="3">
        <v>3.25</v>
      </c>
      <c r="V29" s="3"/>
      <c r="W29" s="3"/>
      <c r="X29" s="2">
        <f t="shared" si="48"/>
        <v>12.04</v>
      </c>
      <c r="Y29" s="5">
        <f t="shared" si="49"/>
        <v>2.6400000000000006</v>
      </c>
      <c r="Z29" s="2"/>
      <c r="AA29" s="2"/>
      <c r="AB29" s="2"/>
      <c r="AC29" s="3"/>
      <c r="AD29" s="2"/>
      <c r="AE29" s="2"/>
      <c r="AF29" s="2" t="s">
        <v>118</v>
      </c>
      <c r="AG29" s="2"/>
      <c r="AH29" s="2" t="s">
        <v>117</v>
      </c>
      <c r="AI29" s="2" t="s">
        <v>116</v>
      </c>
      <c r="AJ29" s="2"/>
      <c r="AK29" s="2" t="s">
        <v>119</v>
      </c>
      <c r="AL29" s="2"/>
      <c r="AM29" s="2"/>
      <c r="AN29" s="2"/>
      <c r="AO29" s="7" t="s">
        <v>120</v>
      </c>
      <c r="AP29" s="2" t="s">
        <v>143</v>
      </c>
      <c r="AQ29" s="11" t="s">
        <v>227</v>
      </c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</row>
    <row r="30" spans="2:58">
      <c r="B30" s="10" t="s">
        <v>35</v>
      </c>
      <c r="C30" s="1">
        <v>43831</v>
      </c>
      <c r="E30" s="2" t="s">
        <v>76</v>
      </c>
      <c r="F30" s="2"/>
      <c r="G30" s="2" t="s">
        <v>106</v>
      </c>
      <c r="H30" s="2" t="s">
        <v>194</v>
      </c>
      <c r="I30" s="2"/>
      <c r="J30" s="2">
        <v>1</v>
      </c>
      <c r="K30" s="2"/>
      <c r="L30" s="3">
        <v>14</v>
      </c>
      <c r="M30" s="3">
        <v>1.4</v>
      </c>
      <c r="N30" s="3">
        <v>0.92</v>
      </c>
      <c r="O30" s="3"/>
      <c r="P30" s="3"/>
      <c r="Q30" s="5">
        <f t="shared" ref="Q30:Q40" si="50">+L30-M30-N30+P30</f>
        <v>11.68</v>
      </c>
      <c r="R30" s="3"/>
      <c r="S30" s="3">
        <v>7.14</v>
      </c>
      <c r="T30" s="3"/>
      <c r="U30" s="3"/>
      <c r="V30" s="3"/>
      <c r="W30" s="3"/>
      <c r="X30" s="2">
        <f t="shared" ref="X30:X40" si="51">+S30+T30++U30+V30-W30</f>
        <v>7.14</v>
      </c>
      <c r="Y30" s="5">
        <f t="shared" ref="Y30:Y40" si="52">+Q30-X30</f>
        <v>4.54</v>
      </c>
      <c r="Z30" s="5">
        <f>SUM(Y25:Y30)</f>
        <v>21.860000000000003</v>
      </c>
      <c r="AA30" s="2">
        <v>25</v>
      </c>
      <c r="AB30" s="2"/>
      <c r="AC30" s="3"/>
      <c r="AD30" s="2"/>
      <c r="AE30" s="2"/>
      <c r="AF30" s="2" t="s">
        <v>110</v>
      </c>
      <c r="AG30" s="2"/>
      <c r="AH30" s="2" t="s">
        <v>109</v>
      </c>
      <c r="AI30" s="2" t="s">
        <v>108</v>
      </c>
      <c r="AJ30" s="2"/>
      <c r="AK30" s="7" t="s">
        <v>107</v>
      </c>
      <c r="AL30" s="2"/>
      <c r="AM30" s="2"/>
      <c r="AN30" s="2"/>
      <c r="AO30" s="7" t="s">
        <v>111</v>
      </c>
      <c r="AP30" s="2"/>
      <c r="AQ30" s="9" t="s">
        <v>153</v>
      </c>
      <c r="AR30" s="2">
        <v>42</v>
      </c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</row>
    <row r="31" spans="2:58">
      <c r="B31" s="10" t="s">
        <v>104</v>
      </c>
      <c r="C31" s="1">
        <v>43826</v>
      </c>
      <c r="E31" s="2" t="s">
        <v>95</v>
      </c>
      <c r="F31" s="2"/>
      <c r="G31" s="2" t="s">
        <v>96</v>
      </c>
      <c r="H31" s="2" t="s">
        <v>169</v>
      </c>
      <c r="I31" s="2"/>
      <c r="J31" s="2">
        <v>1</v>
      </c>
      <c r="K31" s="2"/>
      <c r="L31" s="3">
        <v>17.5</v>
      </c>
      <c r="M31" s="3">
        <v>1.75</v>
      </c>
      <c r="N31" s="3">
        <v>1.07</v>
      </c>
      <c r="O31" s="3"/>
      <c r="P31" s="3"/>
      <c r="Q31" s="5">
        <f t="shared" si="50"/>
        <v>14.68</v>
      </c>
      <c r="R31" s="3"/>
      <c r="S31" s="3">
        <v>8.7899999999999991</v>
      </c>
      <c r="T31" s="3">
        <v>3.67</v>
      </c>
      <c r="U31" s="3"/>
      <c r="V31" s="3"/>
      <c r="W31" s="3"/>
      <c r="X31" s="2">
        <f t="shared" si="51"/>
        <v>12.459999999999999</v>
      </c>
      <c r="Y31" s="5">
        <f t="shared" si="52"/>
        <v>2.2200000000000006</v>
      </c>
      <c r="Z31" s="2"/>
      <c r="AA31" s="2"/>
      <c r="AB31" s="2"/>
      <c r="AC31" s="3"/>
      <c r="AD31" s="2"/>
      <c r="AE31" s="2"/>
      <c r="AF31" s="2" t="s">
        <v>87</v>
      </c>
      <c r="AG31" s="2"/>
      <c r="AH31" s="2" t="s">
        <v>98</v>
      </c>
      <c r="AI31" s="2" t="s">
        <v>97</v>
      </c>
      <c r="AJ31" s="2"/>
      <c r="AK31" s="2" t="s">
        <v>75</v>
      </c>
      <c r="AL31" s="2"/>
      <c r="AN31" s="2"/>
      <c r="AO31" s="7" t="s">
        <v>99</v>
      </c>
      <c r="AP31" s="2" t="s">
        <v>145</v>
      </c>
      <c r="AQ31" s="9" t="s">
        <v>144</v>
      </c>
      <c r="AR31" s="2">
        <v>20</v>
      </c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</row>
    <row r="32" spans="2:58">
      <c r="B32" s="10" t="s">
        <v>35</v>
      </c>
      <c r="C32" s="1">
        <v>43818</v>
      </c>
      <c r="E32" s="2" t="s">
        <v>76</v>
      </c>
      <c r="F32" s="2"/>
      <c r="G32" s="2" t="s">
        <v>77</v>
      </c>
      <c r="H32" s="2" t="s">
        <v>161</v>
      </c>
      <c r="I32" s="2"/>
      <c r="J32" s="2">
        <v>1</v>
      </c>
      <c r="K32" s="2"/>
      <c r="L32" s="3">
        <v>14</v>
      </c>
      <c r="M32" s="3">
        <v>1.4</v>
      </c>
      <c r="N32" s="3">
        <v>0.95</v>
      </c>
      <c r="O32" s="3"/>
      <c r="P32" s="3">
        <v>-0.78</v>
      </c>
      <c r="Q32" s="5">
        <f t="shared" si="50"/>
        <v>10.870000000000001</v>
      </c>
      <c r="R32" s="3"/>
      <c r="S32" s="3">
        <v>7.14</v>
      </c>
      <c r="T32" s="3">
        <v>0.61</v>
      </c>
      <c r="U32" s="3"/>
      <c r="V32" s="3"/>
      <c r="W32" s="3"/>
      <c r="X32" s="2">
        <f t="shared" si="51"/>
        <v>7.75</v>
      </c>
      <c r="Y32" s="5">
        <f t="shared" si="52"/>
        <v>3.120000000000001</v>
      </c>
      <c r="Z32" s="2"/>
      <c r="AA32" s="2"/>
      <c r="AB32" s="2"/>
      <c r="AC32" s="3"/>
      <c r="AD32" s="2"/>
      <c r="AE32" s="2"/>
      <c r="AF32" s="2"/>
      <c r="AG32" s="2" t="s">
        <v>80</v>
      </c>
      <c r="AH32" s="2" t="s">
        <v>79</v>
      </c>
      <c r="AI32" s="2" t="s">
        <v>78</v>
      </c>
      <c r="AJ32" s="2"/>
      <c r="AK32" s="2" t="s">
        <v>75</v>
      </c>
      <c r="AL32" s="2"/>
      <c r="AM32" s="2"/>
      <c r="AN32" s="2"/>
      <c r="AO32" s="8" t="s">
        <v>82</v>
      </c>
      <c r="AP32" s="2" t="s">
        <v>112</v>
      </c>
      <c r="AQ32" s="9" t="s">
        <v>114</v>
      </c>
      <c r="AR32" s="2">
        <v>19</v>
      </c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</row>
    <row r="33" spans="2:57">
      <c r="B33" s="10" t="s">
        <v>35</v>
      </c>
      <c r="C33" s="1">
        <v>43818</v>
      </c>
      <c r="E33" s="2" t="s">
        <v>84</v>
      </c>
      <c r="F33" s="2"/>
      <c r="G33" s="2" t="s">
        <v>83</v>
      </c>
      <c r="H33" s="2" t="s">
        <v>154</v>
      </c>
      <c r="I33" s="2"/>
      <c r="J33" s="2">
        <v>1</v>
      </c>
      <c r="K33" s="2"/>
      <c r="L33" s="3">
        <v>19.5</v>
      </c>
      <c r="M33" s="3">
        <v>1.95</v>
      </c>
      <c r="N33" s="3">
        <v>1.1599999999999999</v>
      </c>
      <c r="O33" s="3"/>
      <c r="P33" s="3"/>
      <c r="Q33" s="5">
        <f t="shared" si="50"/>
        <v>16.39</v>
      </c>
      <c r="R33" s="3"/>
      <c r="S33" s="3">
        <v>10.87</v>
      </c>
      <c r="T33" s="3">
        <v>0</v>
      </c>
      <c r="U33" s="3">
        <v>3.25</v>
      </c>
      <c r="V33" s="3"/>
      <c r="W33" s="3"/>
      <c r="X33" s="2">
        <f t="shared" si="51"/>
        <v>14.12</v>
      </c>
      <c r="Y33" s="5">
        <f t="shared" si="52"/>
        <v>2.2700000000000014</v>
      </c>
      <c r="Z33" s="2"/>
      <c r="AA33" s="2"/>
      <c r="AB33" s="2"/>
      <c r="AC33" s="3"/>
      <c r="AD33" s="2"/>
      <c r="AE33" s="2"/>
      <c r="AF33" s="2" t="s">
        <v>87</v>
      </c>
      <c r="AG33" s="2"/>
      <c r="AH33" s="2" t="s">
        <v>86</v>
      </c>
      <c r="AI33" s="2" t="s">
        <v>85</v>
      </c>
      <c r="AJ33" s="2"/>
      <c r="AK33" s="2" t="s">
        <v>75</v>
      </c>
      <c r="AL33" s="2"/>
      <c r="AM33" s="2"/>
      <c r="AN33" s="2"/>
      <c r="AO33" s="8" t="s">
        <v>88</v>
      </c>
      <c r="AP33" s="2" t="s">
        <v>91</v>
      </c>
      <c r="AQ33" s="9" t="s">
        <v>113</v>
      </c>
      <c r="AR33" s="2">
        <v>15</v>
      </c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4" spans="2:57">
      <c r="B34" s="10" t="s">
        <v>35</v>
      </c>
      <c r="C34" s="1">
        <v>43815</v>
      </c>
      <c r="E34" s="2" t="s">
        <v>26</v>
      </c>
      <c r="F34" s="2"/>
      <c r="G34" s="2" t="s">
        <v>70</v>
      </c>
      <c r="H34" s="2" t="s">
        <v>131</v>
      </c>
      <c r="I34" s="2"/>
      <c r="J34" s="2">
        <v>1</v>
      </c>
      <c r="K34" s="2"/>
      <c r="L34" s="3">
        <v>16.600000000000001</v>
      </c>
      <c r="M34" s="3">
        <v>1.66</v>
      </c>
      <c r="N34" s="3">
        <v>1.03</v>
      </c>
      <c r="O34" s="3"/>
      <c r="P34" s="3">
        <v>0</v>
      </c>
      <c r="Q34" s="5">
        <f t="shared" si="50"/>
        <v>13.910000000000002</v>
      </c>
      <c r="R34" s="3"/>
      <c r="S34" s="3">
        <v>4.41</v>
      </c>
      <c r="T34" s="3"/>
      <c r="U34" s="3">
        <v>4.1100000000000003</v>
      </c>
      <c r="V34" s="3"/>
      <c r="W34" s="3"/>
      <c r="X34" s="2">
        <f t="shared" si="51"/>
        <v>8.52</v>
      </c>
      <c r="Y34" s="5">
        <f t="shared" si="52"/>
        <v>5.3900000000000023</v>
      </c>
      <c r="Z34" s="2"/>
      <c r="AA34" s="2"/>
      <c r="AB34" s="2"/>
      <c r="AC34" s="3"/>
      <c r="AD34" s="2"/>
      <c r="AE34" s="2"/>
      <c r="AF34" s="2" t="s">
        <v>69</v>
      </c>
      <c r="AG34" s="2"/>
      <c r="AH34" s="2" t="s">
        <v>72</v>
      </c>
      <c r="AI34" s="2" t="s">
        <v>71</v>
      </c>
      <c r="AJ34" s="2"/>
      <c r="AK34" s="2" t="s">
        <v>75</v>
      </c>
      <c r="AL34" s="2"/>
      <c r="AM34" s="2" t="s">
        <v>81</v>
      </c>
      <c r="AN34" s="2"/>
      <c r="AO34" s="7" t="s">
        <v>74</v>
      </c>
      <c r="AP34" s="2" t="s">
        <v>73</v>
      </c>
      <c r="AQ34" s="9" t="s">
        <v>94</v>
      </c>
      <c r="AR34" s="2">
        <v>10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</row>
    <row r="35" spans="2:57">
      <c r="B35" s="10" t="s">
        <v>104</v>
      </c>
      <c r="C35" s="1">
        <v>43810</v>
      </c>
      <c r="E35" s="2" t="s">
        <v>48</v>
      </c>
      <c r="F35" s="2"/>
      <c r="G35" s="2" t="s">
        <v>65</v>
      </c>
      <c r="H35" s="2" t="s">
        <v>150</v>
      </c>
      <c r="I35" s="2"/>
      <c r="J35" s="2">
        <v>1</v>
      </c>
      <c r="K35" s="2"/>
      <c r="L35" s="3">
        <v>21.5</v>
      </c>
      <c r="M35" s="3">
        <v>2.15</v>
      </c>
      <c r="N35" s="3">
        <v>1.25</v>
      </c>
      <c r="O35" s="3"/>
      <c r="P35" s="3"/>
      <c r="Q35" s="5">
        <f t="shared" si="50"/>
        <v>18.100000000000001</v>
      </c>
      <c r="R35" s="3"/>
      <c r="S35" s="3">
        <f>9.48+1.88</f>
        <v>11.36</v>
      </c>
      <c r="T35" s="3"/>
      <c r="U35" s="3">
        <v>0.84</v>
      </c>
      <c r="V35" s="3"/>
      <c r="W35" s="3"/>
      <c r="X35" s="2">
        <f t="shared" si="51"/>
        <v>12.2</v>
      </c>
      <c r="Y35" s="5">
        <f t="shared" si="52"/>
        <v>5.9000000000000021</v>
      </c>
      <c r="Z35" s="2"/>
      <c r="AA35" s="2"/>
      <c r="AB35" s="2"/>
      <c r="AC35" s="3"/>
      <c r="AD35" s="2"/>
      <c r="AE35" s="2"/>
      <c r="AF35" s="2" t="s">
        <v>54</v>
      </c>
      <c r="AG35" s="2"/>
      <c r="AH35" s="2" t="s">
        <v>67</v>
      </c>
      <c r="AI35" s="2" t="s">
        <v>66</v>
      </c>
      <c r="AJ35" s="2"/>
      <c r="AK35" s="2"/>
      <c r="AM35" s="2"/>
      <c r="AN35" s="2"/>
      <c r="AO35" s="7" t="s">
        <v>68</v>
      </c>
      <c r="AP35" s="2" t="s">
        <v>101</v>
      </c>
      <c r="AQ35" s="9" t="s">
        <v>102</v>
      </c>
      <c r="AR35" s="2">
        <v>13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</row>
    <row r="36" spans="2:57">
      <c r="B36" s="10" t="s">
        <v>104</v>
      </c>
      <c r="C36" s="1">
        <v>43807</v>
      </c>
      <c r="E36" s="2" t="s">
        <v>26</v>
      </c>
      <c r="F36" s="2"/>
      <c r="G36" s="2" t="s">
        <v>42</v>
      </c>
      <c r="H36" s="2" t="s">
        <v>43</v>
      </c>
      <c r="I36" s="2"/>
      <c r="J36" s="2">
        <v>1</v>
      </c>
      <c r="K36" s="2"/>
      <c r="L36" s="3">
        <v>16.5</v>
      </c>
      <c r="M36" s="3">
        <v>1.65</v>
      </c>
      <c r="N36" s="3">
        <v>1.08</v>
      </c>
      <c r="O36" s="3"/>
      <c r="P36" s="3">
        <v>1.1599999999999999</v>
      </c>
      <c r="Q36" s="5">
        <f t="shared" si="50"/>
        <v>14.93</v>
      </c>
      <c r="R36" s="3"/>
      <c r="S36" s="3">
        <v>4.6100000000000003</v>
      </c>
      <c r="T36" s="3"/>
      <c r="U36" s="3">
        <v>3.47</v>
      </c>
      <c r="V36" s="3"/>
      <c r="W36" s="3"/>
      <c r="X36" s="2">
        <f t="shared" si="51"/>
        <v>8.08</v>
      </c>
      <c r="Y36" s="5">
        <f t="shared" si="52"/>
        <v>6.85</v>
      </c>
      <c r="Z36" s="2"/>
      <c r="AA36" s="2"/>
      <c r="AB36" s="2"/>
      <c r="AC36" s="3"/>
      <c r="AD36" s="2"/>
      <c r="AE36" s="2"/>
      <c r="AF36" s="2" t="s">
        <v>92</v>
      </c>
      <c r="AG36" s="2" t="s">
        <v>46</v>
      </c>
      <c r="AH36" s="2" t="s">
        <v>45</v>
      </c>
      <c r="AI36" s="2" t="s">
        <v>44</v>
      </c>
      <c r="AJ36" s="2"/>
      <c r="AK36" s="2"/>
      <c r="AL36" s="2" t="s">
        <v>47</v>
      </c>
      <c r="AM36" s="2"/>
      <c r="AN36" s="2"/>
      <c r="AO36" s="7" t="s">
        <v>39</v>
      </c>
      <c r="AP36" s="2" t="s">
        <v>64</v>
      </c>
      <c r="AQ36" s="9" t="s">
        <v>93</v>
      </c>
      <c r="AR36" s="2">
        <v>16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</row>
    <row r="37" spans="2:57">
      <c r="B37" s="10" t="s">
        <v>104</v>
      </c>
      <c r="C37" s="1">
        <v>43807</v>
      </c>
      <c r="E37" s="2" t="s">
        <v>26</v>
      </c>
      <c r="F37" s="2"/>
      <c r="G37" s="2" t="s">
        <v>33</v>
      </c>
      <c r="H37" s="2" t="s">
        <v>34</v>
      </c>
      <c r="I37" s="2"/>
      <c r="J37" s="2">
        <v>1</v>
      </c>
      <c r="K37" s="2"/>
      <c r="L37" s="3">
        <v>16.5</v>
      </c>
      <c r="M37" s="3">
        <v>1.65</v>
      </c>
      <c r="N37" s="3">
        <v>1.0900000000000001</v>
      </c>
      <c r="O37" s="3"/>
      <c r="P37" s="3">
        <v>-1.53</v>
      </c>
      <c r="Q37" s="5">
        <f t="shared" si="50"/>
        <v>12.23</v>
      </c>
      <c r="R37" s="3"/>
      <c r="S37" s="3">
        <v>4.6100000000000003</v>
      </c>
      <c r="T37" s="3">
        <v>0.36</v>
      </c>
      <c r="U37" s="3">
        <v>3.47</v>
      </c>
      <c r="V37" s="3"/>
      <c r="W37" s="3"/>
      <c r="X37" s="2">
        <f t="shared" si="51"/>
        <v>8.4400000000000013</v>
      </c>
      <c r="Y37" s="5">
        <f t="shared" si="52"/>
        <v>3.7899999999999991</v>
      </c>
      <c r="Z37" s="2"/>
      <c r="AA37" s="2"/>
      <c r="AB37" s="2"/>
      <c r="AC37" s="3"/>
      <c r="AD37" s="2"/>
      <c r="AE37" s="2"/>
      <c r="AF37" s="2" t="s">
        <v>92</v>
      </c>
      <c r="AG37" s="2" t="s">
        <v>38</v>
      </c>
      <c r="AH37" s="2" t="s">
        <v>37</v>
      </c>
      <c r="AI37" s="2" t="s">
        <v>36</v>
      </c>
      <c r="AJ37" s="2"/>
      <c r="AK37" s="2"/>
      <c r="AL37" s="2" t="s">
        <v>47</v>
      </c>
      <c r="AM37" s="2"/>
      <c r="AN37" s="2"/>
      <c r="AO37" s="7" t="s">
        <v>41</v>
      </c>
      <c r="AP37" s="2" t="s">
        <v>105</v>
      </c>
      <c r="AQ37" s="9" t="s">
        <v>90</v>
      </c>
      <c r="AR37" s="2">
        <v>13</v>
      </c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</row>
    <row r="38" spans="2:57">
      <c r="B38" s="10" t="s">
        <v>104</v>
      </c>
      <c r="C38" s="1">
        <v>43804</v>
      </c>
      <c r="E38" s="2" t="s">
        <v>26</v>
      </c>
      <c r="F38" s="2"/>
      <c r="G38" s="2" t="s">
        <v>28</v>
      </c>
      <c r="H38" s="2" t="s">
        <v>27</v>
      </c>
      <c r="I38" s="2"/>
      <c r="J38" s="2">
        <v>1</v>
      </c>
      <c r="K38" s="2"/>
      <c r="L38" s="3">
        <v>16</v>
      </c>
      <c r="M38" s="3">
        <v>1.6</v>
      </c>
      <c r="N38" s="3">
        <v>1.06</v>
      </c>
      <c r="O38" s="3"/>
      <c r="P38" s="3">
        <v>-1.26</v>
      </c>
      <c r="Q38" s="5">
        <f t="shared" si="50"/>
        <v>12.08</v>
      </c>
      <c r="R38" s="3"/>
      <c r="S38" s="3">
        <v>4.6100000000000003</v>
      </c>
      <c r="T38" s="3"/>
      <c r="U38" s="3">
        <v>3.47</v>
      </c>
      <c r="V38" s="3"/>
      <c r="W38" s="3"/>
      <c r="X38" s="2">
        <f t="shared" si="51"/>
        <v>8.08</v>
      </c>
      <c r="Y38" s="5">
        <f t="shared" si="52"/>
        <v>4</v>
      </c>
      <c r="Z38" s="2"/>
      <c r="AA38" s="2"/>
      <c r="AB38" s="2"/>
      <c r="AC38" s="3"/>
      <c r="AD38" s="2"/>
      <c r="AE38" s="2"/>
      <c r="AF38" s="2"/>
      <c r="AG38" s="2" t="s">
        <v>31</v>
      </c>
      <c r="AH38" s="2" t="s">
        <v>30</v>
      </c>
      <c r="AI38" s="2" t="s">
        <v>29</v>
      </c>
      <c r="AJ38" s="2"/>
      <c r="AK38" s="2"/>
      <c r="AL38" s="2"/>
      <c r="AM38" s="2"/>
      <c r="AN38" s="2"/>
      <c r="AO38" s="7" t="s">
        <v>40</v>
      </c>
      <c r="AP38" s="2" t="s">
        <v>56</v>
      </c>
      <c r="AQ38" s="9" t="s">
        <v>100</v>
      </c>
      <c r="AR38" s="2">
        <v>23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</row>
    <row r="39" spans="2:57">
      <c r="B39" s="10" t="s">
        <v>104</v>
      </c>
      <c r="C39" s="1">
        <v>43804</v>
      </c>
      <c r="E39" s="2" t="s">
        <v>48</v>
      </c>
      <c r="F39" s="2"/>
      <c r="G39" s="2" t="s">
        <v>50</v>
      </c>
      <c r="H39" s="2" t="s">
        <v>51</v>
      </c>
      <c r="I39" s="2"/>
      <c r="J39" s="2">
        <v>1</v>
      </c>
      <c r="K39" s="2"/>
      <c r="L39" s="3">
        <v>21</v>
      </c>
      <c r="M39" s="3">
        <v>2.1</v>
      </c>
      <c r="N39" s="3">
        <v>1.22</v>
      </c>
      <c r="O39" s="3"/>
      <c r="P39" s="3"/>
      <c r="Q39" s="5">
        <f t="shared" si="50"/>
        <v>17.68</v>
      </c>
      <c r="R39" s="3"/>
      <c r="S39" s="3">
        <f>9.98+1.98</f>
        <v>11.96</v>
      </c>
      <c r="T39" s="3"/>
      <c r="U39" s="3">
        <v>0.84</v>
      </c>
      <c r="V39" s="3"/>
      <c r="W39" s="3"/>
      <c r="X39" s="2">
        <f t="shared" si="51"/>
        <v>12.8</v>
      </c>
      <c r="Y39" s="5">
        <f t="shared" si="52"/>
        <v>4.879999999999999</v>
      </c>
      <c r="Z39" s="2"/>
      <c r="AA39" s="2"/>
      <c r="AB39" s="2"/>
      <c r="AC39" s="3"/>
      <c r="AD39" s="2"/>
      <c r="AE39" s="2"/>
      <c r="AF39" s="2" t="s">
        <v>54</v>
      </c>
      <c r="AG39" s="2"/>
      <c r="AH39" s="2" t="s">
        <v>53</v>
      </c>
      <c r="AI39" s="2" t="s">
        <v>52</v>
      </c>
      <c r="AJ39" s="2"/>
      <c r="AK39" s="2"/>
      <c r="AL39" s="2"/>
      <c r="AM39" s="2"/>
      <c r="AN39" s="2"/>
      <c r="AO39" s="7" t="s">
        <v>55</v>
      </c>
      <c r="AP39" s="2" t="s">
        <v>49</v>
      </c>
      <c r="AQ39" s="9" t="s">
        <v>103</v>
      </c>
      <c r="AR39" s="2">
        <v>14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2:57">
      <c r="B40" s="10" t="s">
        <v>104</v>
      </c>
      <c r="C40" s="1">
        <v>43798</v>
      </c>
      <c r="E40" s="2" t="s">
        <v>48</v>
      </c>
      <c r="F40" s="2"/>
      <c r="G40" s="2" t="s">
        <v>62</v>
      </c>
      <c r="H40" s="2" t="s">
        <v>63</v>
      </c>
      <c r="I40" s="2"/>
      <c r="J40" s="2">
        <v>1</v>
      </c>
      <c r="K40" s="2"/>
      <c r="L40" s="3">
        <v>21</v>
      </c>
      <c r="M40" s="3">
        <v>2.1</v>
      </c>
      <c r="N40" s="3">
        <v>1.22</v>
      </c>
      <c r="O40" s="3"/>
      <c r="P40" s="3"/>
      <c r="Q40" s="5">
        <f t="shared" si="50"/>
        <v>17.68</v>
      </c>
      <c r="R40" s="3"/>
      <c r="S40" s="3">
        <f>9.86+1.95</f>
        <v>11.809999999999999</v>
      </c>
      <c r="T40" s="3"/>
      <c r="U40" s="3">
        <v>0.84</v>
      </c>
      <c r="V40" s="3"/>
      <c r="W40" s="3"/>
      <c r="X40" s="2">
        <f t="shared" si="51"/>
        <v>12.649999999999999</v>
      </c>
      <c r="Y40" s="5">
        <f t="shared" si="52"/>
        <v>5.0300000000000011</v>
      </c>
      <c r="Z40" s="2"/>
      <c r="AA40" s="2"/>
      <c r="AB40" s="2"/>
      <c r="AC40" s="3"/>
      <c r="AD40" s="2"/>
      <c r="AE40" s="2"/>
      <c r="AF40" s="2" t="s">
        <v>59</v>
      </c>
      <c r="AG40" s="2"/>
      <c r="AH40" s="2" t="s">
        <v>58</v>
      </c>
      <c r="AI40" s="2" t="s">
        <v>57</v>
      </c>
      <c r="AJ40" s="2"/>
      <c r="AK40" s="2"/>
      <c r="AL40" s="2"/>
      <c r="AM40" s="2" t="s">
        <v>35</v>
      </c>
      <c r="AN40" s="2"/>
      <c r="AO40" s="7" t="s">
        <v>61</v>
      </c>
      <c r="AP40" s="2" t="s">
        <v>60</v>
      </c>
      <c r="AQ40" s="9" t="s">
        <v>89</v>
      </c>
      <c r="AR40" s="2">
        <v>18</v>
      </c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2:57"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2:57">
      <c r="E42" s="2"/>
      <c r="F42" s="2"/>
      <c r="G42" s="2"/>
      <c r="H42" s="2" t="s">
        <v>6</v>
      </c>
      <c r="I42" s="2"/>
      <c r="J42" s="2" t="s">
        <v>224</v>
      </c>
      <c r="K42" s="2"/>
      <c r="L42" s="2" t="s">
        <v>223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2:57"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</row>
    <row r="44" spans="2:57"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</row>
    <row r="45" spans="2:57"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</row>
    <row r="46" spans="2:57"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</row>
    <row r="47" spans="2:57"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</row>
    <row r="48" spans="2:57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</row>
    <row r="49" spans="40:40">
      <c r="AN49" s="2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</dc:creator>
  <cp:lastModifiedBy>ronny</cp:lastModifiedBy>
  <dcterms:created xsi:type="dcterms:W3CDTF">2019-07-30T12:33:57Z</dcterms:created>
  <dcterms:modified xsi:type="dcterms:W3CDTF">2020-08-11T12:56:42Z</dcterms:modified>
</cp:coreProperties>
</file>